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<sst xmlns="http://schemas.openxmlformats.org/spreadsheetml/2006/main" uniqueCount="141">
  <si>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</si>
  <si>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</si>
  <si>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</si>
  <si>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</si>
  <si>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</si>
  <si>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</si>
  <si>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</si>
  <si>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</si>
  <si>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</si>
  <si>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</si>
  <si>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</si>
  <si>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</si>
  <si>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</si>
  <si>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</si>
  <si>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</si>
  <si>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</si>
  <si>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</si>
  <si>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</si>
  <si>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</si>
  <si>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</si>
  <si>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</si>
  <si>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</si>
  <si>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</si>
  <si>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</si>
  <si>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</si>
  <si>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</si>
  <si>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</si>
  <si>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</si>
  <si>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</si>
  <si>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</si>
  <si>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</si>
  <si>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</si>
  <si>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</si>
  <si>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</si>
  <si>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</si>
  <si>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</si>
  <si>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</si>
  <si>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</si>
  <si>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</si>
  <si>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</si>
  <si>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</si>
  <si>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</si>
  <si>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</si>
  <si>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</si>
  <si>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</si>
  <si>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</si>
  <si>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</si>
  <si>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</si>
  <si>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</si>
  <si>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</si>
  <si>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</si>
  <si>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</si>
  <si>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</si>
  <si>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</si>
  <si>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</si>
  <si>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</si>
  <si>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</si>
  <si>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</si>
  <si>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</si>
  <si>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</si>
  <si>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</si>
  <si>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sms_w638</t>
  </si>
  <si>
    <t>デリヘル版3（妃ひかり）</t>
  </si>
  <si>
    <t>もう50代の熟女だけど</t>
  </si>
  <si>
    <t>i34</t>
  </si>
  <si>
    <t>デイリースポーツ関西</t>
  </si>
  <si>
    <t>全5段・半5段段つかみ１0段保証</t>
  </si>
  <si>
    <t>4/1～</t>
  </si>
  <si>
    <t>sms_w639</t>
  </si>
  <si>
    <t>新書籍版（推川ゆうり）</t>
  </si>
  <si>
    <t>もし出会系大賞があったら、このサイトが受賞しているでしょう</t>
  </si>
  <si>
    <t>sms_w640</t>
  </si>
  <si>
    <t>男メイン比較版（広瀬結香）</t>
  </si>
  <si>
    <t>女性から逆指名</t>
  </si>
  <si>
    <t>sms_w641</t>
  </si>
  <si>
    <t>デリヘル版2（山口椿）</t>
  </si>
  <si>
    <t>sms_w642</t>
  </si>
  <si>
    <t>焼肉版（妃ひかり）</t>
  </si>
  <si>
    <t>早い安い熟女</t>
  </si>
  <si>
    <t>smss2323</t>
  </si>
  <si>
    <t>(空電共通)</t>
  </si>
  <si>
    <t>空電</t>
  </si>
  <si>
    <t>sms_w643</t>
  </si>
  <si>
    <t>スポーツ報知関西</t>
  </si>
  <si>
    <t>全5段つかみ4回</t>
  </si>
  <si>
    <t>4月02日(金)</t>
  </si>
  <si>
    <t>smss2324</t>
  </si>
  <si>
    <t>sms_w644</t>
  </si>
  <si>
    <t>GOGO(i31)</t>
  </si>
  <si>
    <t>4月07日(水)</t>
  </si>
  <si>
    <t>smss2325</t>
  </si>
  <si>
    <t>sms_w645</t>
  </si>
  <si>
    <t>smss2326</t>
  </si>
  <si>
    <t>sms_w646</t>
  </si>
  <si>
    <t>smss2327</t>
  </si>
  <si>
    <t>sms_w647</t>
  </si>
  <si>
    <t>①求人風（妃ひかり）</t>
  </si>
  <si>
    <t>①もう50代の熟女だけど</t>
  </si>
  <si>
    <t>スポニチ関東</t>
  </si>
  <si>
    <t>半2段つかみ20段保証</t>
  </si>
  <si>
    <t>20段保証</t>
  </si>
  <si>
    <t>sms_w648</t>
  </si>
  <si>
    <t>②旧デイリー風（推川ゆうり）</t>
  </si>
  <si>
    <t>②もし出会系大賞があったら、このサイトが受賞しているでしょう</t>
  </si>
  <si>
    <t>sms_w649</t>
  </si>
  <si>
    <t>③興奮版（広瀬結香）</t>
  </si>
  <si>
    <t>③ねぇ昨日4人も会っちゃいましたよ</t>
  </si>
  <si>
    <t>sms_w650</t>
  </si>
  <si>
    <t>④大正版（妃ひかり）</t>
  </si>
  <si>
    <t>④女性から逆指名</t>
  </si>
  <si>
    <t>smss2328</t>
  </si>
  <si>
    <t>sms_w651</t>
  </si>
  <si>
    <t>男メイン比較版（推川ゆうり）</t>
  </si>
  <si>
    <t>i38</t>
  </si>
  <si>
    <t>4C終面全5段</t>
  </si>
  <si>
    <t>4月23日(金)</t>
  </si>
  <si>
    <t>smss2329</t>
  </si>
  <si>
    <t>sms_w652</t>
  </si>
  <si>
    <t>東スポ・大スポ・中京スポ・九スポ</t>
  </si>
  <si>
    <t>記事枠</t>
  </si>
  <si>
    <t>4月08日(木)</t>
  </si>
  <si>
    <t>smss2330</t>
  </si>
  <si>
    <t>新聞 TOTAL</t>
  </si>
  <si>
    <t>●雑誌 広告</t>
  </si>
  <si>
    <t>sms_w636</t>
  </si>
  <si>
    <t>ぶんか社</t>
  </si>
  <si>
    <t>サプリ版2（）</t>
  </si>
  <si>
    <t>男の自身復活</t>
  </si>
  <si>
    <t>EXMAX</t>
  </si>
  <si>
    <t>表4</t>
  </si>
  <si>
    <t>4月26日(月)</t>
  </si>
  <si>
    <t>smss2321</t>
  </si>
  <si>
    <t>sms_w637</t>
  </si>
  <si>
    <t>リイド社</t>
  </si>
  <si>
    <t>横向きキャッチ版（妃ひかり）</t>
  </si>
  <si>
    <t>求む50歳以上の女性</t>
  </si>
  <si>
    <t>コミック乱</t>
  </si>
  <si>
    <t>1C2P</t>
  </si>
  <si>
    <t>4月27日(火)</t>
  </si>
  <si>
    <t>smss2322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</si>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</sst>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23</v>
      </c>
      <c r="D6" s="195">
        <v>1080000</v>
      </c>
      <c r="E6" s="81">
        <v>0</v>
      </c>
      <c r="F6" s="81">
        <v>0</v>
      </c>
      <c r="G6" s="81">
        <v>1134</v>
      </c>
      <c r="H6" s="91">
        <v>172</v>
      </c>
      <c r="I6" s="92">
        <v>0</v>
      </c>
      <c r="J6" s="145">
        <f>H6+I6</f>
        <v>172</v>
      </c>
      <c r="K6" s="82">
        <f>IFERROR(J6/G6,"-")</f>
        <v>0.15167548500882</v>
      </c>
      <c r="L6" s="81">
        <v>13</v>
      </c>
      <c r="M6" s="81">
        <v>38</v>
      </c>
      <c r="N6" s="82">
        <f>IFERROR(L6/J6,"-")</f>
        <v>0.075581395348837</v>
      </c>
      <c r="O6" s="83">
        <f>IFERROR(D6/J6,"-")</f>
        <v>6279.0697674419</v>
      </c>
      <c r="P6" s="84">
        <v>21</v>
      </c>
      <c r="Q6" s="82">
        <f>IFERROR(P6/J6,"-")</f>
        <v>0.12209302325581</v>
      </c>
      <c r="R6" s="200">
        <v>1585000</v>
      </c>
      <c r="S6" s="201">
        <f>IFERROR(R6/J6,"-")</f>
        <v>9215.1162790698</v>
      </c>
      <c r="T6" s="201">
        <f>IFERROR(R6/P6,"-")</f>
        <v>75476.19047619</v>
      </c>
      <c r="U6" s="195">
        <f>IFERROR(R6-D6,"-")</f>
        <v>505000</v>
      </c>
      <c r="V6" s="85">
        <f>R6/D6</f>
        <v>1.4675925925926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170000</v>
      </c>
      <c r="E7" s="81">
        <v>0</v>
      </c>
      <c r="F7" s="81">
        <v>0</v>
      </c>
      <c r="G7" s="81">
        <v>166</v>
      </c>
      <c r="H7" s="91">
        <v>37</v>
      </c>
      <c r="I7" s="92">
        <v>0</v>
      </c>
      <c r="J7" s="145">
        <f>H7+I7</f>
        <v>37</v>
      </c>
      <c r="K7" s="82">
        <f>IFERROR(J7/G7,"-")</f>
        <v>0.22289156626506</v>
      </c>
      <c r="L7" s="81">
        <v>3</v>
      </c>
      <c r="M7" s="81">
        <v>5</v>
      </c>
      <c r="N7" s="82">
        <f>IFERROR(L7/J7,"-")</f>
        <v>0.081081081081081</v>
      </c>
      <c r="O7" s="83">
        <f>IFERROR(D7/J7,"-")</f>
        <v>4594.5945945946</v>
      </c>
      <c r="P7" s="84">
        <v>2</v>
      </c>
      <c r="Q7" s="82">
        <f>IFERROR(P7/J7,"-")</f>
        <v>0.054054054054054</v>
      </c>
      <c r="R7" s="200">
        <v>25000</v>
      </c>
      <c r="S7" s="201">
        <f>IFERROR(R7/J7,"-")</f>
        <v>675.67567567568</v>
      </c>
      <c r="T7" s="201">
        <f>IFERROR(R7/P7,"-")</f>
        <v>12500</v>
      </c>
      <c r="U7" s="195">
        <f>IFERROR(R7-D7,"-")</f>
        <v>-145000</v>
      </c>
      <c r="V7" s="85">
        <f>R7/D7</f>
        <v>0.14705882352941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1250000</v>
      </c>
      <c r="E10" s="41">
        <f>SUM(E6:E8)</f>
        <v>0</v>
      </c>
      <c r="F10" s="41">
        <f>SUM(F6:F8)</f>
        <v>0</v>
      </c>
      <c r="G10" s="41">
        <f>SUM(G6:G8)</f>
        <v>1300</v>
      </c>
      <c r="H10" s="41">
        <f>SUM(H6:H8)</f>
        <v>209</v>
      </c>
      <c r="I10" s="41">
        <f>SUM(I6:I8)</f>
        <v>0</v>
      </c>
      <c r="J10" s="41">
        <f>SUM(J6:J8)</f>
        <v>209</v>
      </c>
      <c r="K10" s="42">
        <f>IFERROR(J10/G10,"-")</f>
        <v>0.16076923076923</v>
      </c>
      <c r="L10" s="78">
        <f>SUM(L6:L8)</f>
        <v>16</v>
      </c>
      <c r="M10" s="78">
        <f>SUM(M6:M8)</f>
        <v>43</v>
      </c>
      <c r="N10" s="42">
        <f>IFERROR(L10/J10,"-")</f>
        <v>0.076555023923445</v>
      </c>
      <c r="O10" s="43">
        <f>IFERROR(D10/J10,"-")</f>
        <v>5980.8612440191</v>
      </c>
      <c r="P10" s="44">
        <f>SUM(P6:P8)</f>
        <v>23</v>
      </c>
      <c r="Q10" s="42">
        <f>IFERROR(P10/J10,"-")</f>
        <v>0.11004784688995</v>
      </c>
      <c r="R10" s="45">
        <f>SUM(R6:R8)</f>
        <v>1610000</v>
      </c>
      <c r="S10" s="45">
        <f>IFERROR(R10/J10,"-")</f>
        <v>7703.3492822967</v>
      </c>
      <c r="T10" s="45">
        <f>IFERROR(R10/P10,"-")</f>
        <v>70000</v>
      </c>
      <c r="U10" s="46">
        <f>SUM(U6:U8)</f>
        <v>360000</v>
      </c>
      <c r="V10" s="47">
        <f>IFERROR(R10/D10,"-")</f>
        <v>1.288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2.03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200000</v>
      </c>
      <c r="K6" s="81">
        <v>0</v>
      </c>
      <c r="L6" s="81">
        <v>0</v>
      </c>
      <c r="M6" s="81">
        <v>142</v>
      </c>
      <c r="N6" s="91">
        <v>13</v>
      </c>
      <c r="O6" s="92">
        <v>0</v>
      </c>
      <c r="P6" s="93">
        <f>N6+O6</f>
        <v>13</v>
      </c>
      <c r="Q6" s="82">
        <f>IFERROR(P6/M6,"-")</f>
        <v>0.091549295774648</v>
      </c>
      <c r="R6" s="81">
        <v>1</v>
      </c>
      <c r="S6" s="81">
        <v>2</v>
      </c>
      <c r="T6" s="82">
        <f>IFERROR(S6/(O6+P6),"-")</f>
        <v>0.15384615384615</v>
      </c>
      <c r="U6" s="182">
        <f>IFERROR(J6/SUM(P6:P11),"-")</f>
        <v>4444.4444444444</v>
      </c>
      <c r="V6" s="84">
        <v>1</v>
      </c>
      <c r="W6" s="82">
        <f>IF(P6=0,"-",V6/P6)</f>
        <v>0.076923076923077</v>
      </c>
      <c r="X6" s="186">
        <v>8000</v>
      </c>
      <c r="Y6" s="187">
        <f>IFERROR(X6/P6,"-")</f>
        <v>615.38461538462</v>
      </c>
      <c r="Z6" s="187">
        <f>IFERROR(X6/V6,"-")</f>
        <v>8000</v>
      </c>
      <c r="AA6" s="188">
        <f>SUM(X6:X11)-SUM(J6:J11)</f>
        <v>206000</v>
      </c>
      <c r="AB6" s="85">
        <f>SUM(X6:X11)/SUM(J6:J11)</f>
        <v>2.03</v>
      </c>
      <c r="AC6" s="79"/>
      <c r="AD6" s="94">
        <v>1</v>
      </c>
      <c r="AE6" s="95">
        <f>IF(P6=0,"",IF(AD6=0,"",(AD6/P6)))</f>
        <v>0.076923076923077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0.30769230769231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0.38461538461538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0.23076923076923</v>
      </c>
      <c r="BY6" s="128">
        <v>1</v>
      </c>
      <c r="BZ6" s="129">
        <f>IFERROR(BY6/BW6,"-")</f>
        <v>0.33333333333333</v>
      </c>
      <c r="CA6" s="130">
        <v>8000</v>
      </c>
      <c r="CB6" s="131">
        <f>IFERROR(CA6/BW6,"-")</f>
        <v>2666.6666666667</v>
      </c>
      <c r="CC6" s="132"/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8000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/>
      <c r="H7" s="90" t="s">
        <v>66</v>
      </c>
      <c r="I7" s="90"/>
      <c r="J7" s="188"/>
      <c r="K7" s="81">
        <v>0</v>
      </c>
      <c r="L7" s="81">
        <v>0</v>
      </c>
      <c r="M7" s="81">
        <v>24</v>
      </c>
      <c r="N7" s="91">
        <v>5</v>
      </c>
      <c r="O7" s="92">
        <v>0</v>
      </c>
      <c r="P7" s="93">
        <f>N7+O7</f>
        <v>5</v>
      </c>
      <c r="Q7" s="82">
        <f>IFERROR(P7/M7,"-")</f>
        <v>0.20833333333333</v>
      </c>
      <c r="R7" s="81">
        <v>0</v>
      </c>
      <c r="S7" s="81">
        <v>1</v>
      </c>
      <c r="T7" s="82">
        <f>IFERROR(S7/(O7+P7),"-")</f>
        <v>0.2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72</v>
      </c>
      <c r="E8" s="203" t="s">
        <v>73</v>
      </c>
      <c r="F8" s="203" t="s">
        <v>64</v>
      </c>
      <c r="G8" s="203"/>
      <c r="H8" s="90" t="s">
        <v>66</v>
      </c>
      <c r="I8" s="90"/>
      <c r="J8" s="188"/>
      <c r="K8" s="81">
        <v>0</v>
      </c>
      <c r="L8" s="81">
        <v>0</v>
      </c>
      <c r="M8" s="81">
        <v>32</v>
      </c>
      <c r="N8" s="91">
        <v>1</v>
      </c>
      <c r="O8" s="92">
        <v>0</v>
      </c>
      <c r="P8" s="93">
        <f>N8+O8</f>
        <v>1</v>
      </c>
      <c r="Q8" s="82">
        <f>IFERROR(P8/M8,"-")</f>
        <v>0.03125</v>
      </c>
      <c r="R8" s="81">
        <v>0</v>
      </c>
      <c r="S8" s="81">
        <v>1</v>
      </c>
      <c r="T8" s="82">
        <f>IFERROR(S8/(O8+P8),"-")</f>
        <v>1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75</v>
      </c>
      <c r="E9" s="203" t="s">
        <v>63</v>
      </c>
      <c r="F9" s="203" t="s">
        <v>64</v>
      </c>
      <c r="G9" s="203"/>
      <c r="H9" s="90" t="s">
        <v>66</v>
      </c>
      <c r="I9" s="90"/>
      <c r="J9" s="188"/>
      <c r="K9" s="81">
        <v>0</v>
      </c>
      <c r="L9" s="81">
        <v>0</v>
      </c>
      <c r="M9" s="81">
        <v>35</v>
      </c>
      <c r="N9" s="91">
        <v>1</v>
      </c>
      <c r="O9" s="92">
        <v>0</v>
      </c>
      <c r="P9" s="93">
        <f>N9+O9</f>
        <v>1</v>
      </c>
      <c r="Q9" s="82">
        <f>IFERROR(P9/M9,"-")</f>
        <v>0.028571428571429</v>
      </c>
      <c r="R9" s="81">
        <v>0</v>
      </c>
      <c r="S9" s="81">
        <v>1</v>
      </c>
      <c r="T9" s="82">
        <f>IFERROR(S9/(O9+P9),"-")</f>
        <v>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76</v>
      </c>
      <c r="C10" s="203"/>
      <c r="D10" s="203" t="s">
        <v>77</v>
      </c>
      <c r="E10" s="203" t="s">
        <v>78</v>
      </c>
      <c r="F10" s="203" t="s">
        <v>64</v>
      </c>
      <c r="G10" s="203"/>
      <c r="H10" s="90" t="s">
        <v>66</v>
      </c>
      <c r="I10" s="90"/>
      <c r="J10" s="188"/>
      <c r="K10" s="81">
        <v>0</v>
      </c>
      <c r="L10" s="81">
        <v>0</v>
      </c>
      <c r="M10" s="81">
        <v>45</v>
      </c>
      <c r="N10" s="91">
        <v>3</v>
      </c>
      <c r="O10" s="92">
        <v>0</v>
      </c>
      <c r="P10" s="93">
        <f>N10+O10</f>
        <v>3</v>
      </c>
      <c r="Q10" s="82">
        <f>IFERROR(P10/M10,"-")</f>
        <v>0.066666666666667</v>
      </c>
      <c r="R10" s="81">
        <v>0</v>
      </c>
      <c r="S10" s="81">
        <v>1</v>
      </c>
      <c r="T10" s="82">
        <f>IFERROR(S10/(O10+P10),"-")</f>
        <v>0.33333333333333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0.66666666666667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80</v>
      </c>
      <c r="E11" s="203" t="s">
        <v>80</v>
      </c>
      <c r="F11" s="203" t="s">
        <v>81</v>
      </c>
      <c r="G11" s="203"/>
      <c r="H11" s="90"/>
      <c r="I11" s="90"/>
      <c r="J11" s="188"/>
      <c r="K11" s="81">
        <v>0</v>
      </c>
      <c r="L11" s="81">
        <v>0</v>
      </c>
      <c r="M11" s="81">
        <v>89</v>
      </c>
      <c r="N11" s="91">
        <v>22</v>
      </c>
      <c r="O11" s="92">
        <v>0</v>
      </c>
      <c r="P11" s="93">
        <f>N11+O11</f>
        <v>22</v>
      </c>
      <c r="Q11" s="82">
        <f>IFERROR(P11/M11,"-")</f>
        <v>0.24719101123596</v>
      </c>
      <c r="R11" s="81">
        <v>4</v>
      </c>
      <c r="S11" s="81">
        <v>3</v>
      </c>
      <c r="T11" s="82">
        <f>IFERROR(S11/(O11+P11),"-")</f>
        <v>0.13636363636364</v>
      </c>
      <c r="U11" s="182"/>
      <c r="V11" s="84">
        <v>5</v>
      </c>
      <c r="W11" s="82">
        <f>IF(P11=0,"-",V11/P11)</f>
        <v>0.22727272727273</v>
      </c>
      <c r="X11" s="186">
        <v>398000</v>
      </c>
      <c r="Y11" s="187">
        <f>IFERROR(X11/P11,"-")</f>
        <v>18090.909090909</v>
      </c>
      <c r="Z11" s="187">
        <f>IFERROR(X11/V11,"-")</f>
        <v>79600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0.045454545454545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10</v>
      </c>
      <c r="BO11" s="120">
        <f>IF(P11=0,"",IF(BN11=0,"",(BN11/P11)))</f>
        <v>0.45454545454545</v>
      </c>
      <c r="BP11" s="121">
        <v>3</v>
      </c>
      <c r="BQ11" s="122">
        <f>IFERROR(BP11/BN11,"-")</f>
        <v>0.3</v>
      </c>
      <c r="BR11" s="123">
        <v>27000</v>
      </c>
      <c r="BS11" s="124">
        <f>IFERROR(BR11/BN11,"-")</f>
        <v>2700</v>
      </c>
      <c r="BT11" s="125"/>
      <c r="BU11" s="125">
        <v>2</v>
      </c>
      <c r="BV11" s="125">
        <v>1</v>
      </c>
      <c r="BW11" s="126">
        <v>10</v>
      </c>
      <c r="BX11" s="127">
        <f>IF(P11=0,"",IF(BW11=0,"",(BW11/P11)))</f>
        <v>0.45454545454545</v>
      </c>
      <c r="BY11" s="128">
        <v>5</v>
      </c>
      <c r="BZ11" s="129">
        <f>IFERROR(BY11/BW11,"-")</f>
        <v>0.5</v>
      </c>
      <c r="CA11" s="130">
        <v>459000</v>
      </c>
      <c r="CB11" s="131">
        <f>IFERROR(CA11/BW11,"-")</f>
        <v>45900</v>
      </c>
      <c r="CC11" s="132">
        <v>1</v>
      </c>
      <c r="CD11" s="132">
        <v>1</v>
      </c>
      <c r="CE11" s="132">
        <v>3</v>
      </c>
      <c r="CF11" s="133">
        <v>1</v>
      </c>
      <c r="CG11" s="134">
        <f>IF(P11=0,"",IF(CF11=0,"",(CF11/P11)))</f>
        <v>0.045454545454545</v>
      </c>
      <c r="CH11" s="135">
        <v>1</v>
      </c>
      <c r="CI11" s="136">
        <f>IFERROR(CH11/CF11,"-")</f>
        <v>1</v>
      </c>
      <c r="CJ11" s="137">
        <v>43000</v>
      </c>
      <c r="CK11" s="138">
        <f>IFERROR(CJ11/CF11,"-")</f>
        <v>43000</v>
      </c>
      <c r="CL11" s="139"/>
      <c r="CM11" s="139"/>
      <c r="CN11" s="139">
        <v>1</v>
      </c>
      <c r="CO11" s="140">
        <v>5</v>
      </c>
      <c r="CP11" s="141">
        <v>398000</v>
      </c>
      <c r="CQ11" s="141">
        <v>318000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1.525</v>
      </c>
      <c r="B12" s="203" t="s">
        <v>82</v>
      </c>
      <c r="C12" s="203"/>
      <c r="D12" s="203" t="s">
        <v>62</v>
      </c>
      <c r="E12" s="203" t="s">
        <v>63</v>
      </c>
      <c r="F12" s="203" t="s">
        <v>64</v>
      </c>
      <c r="G12" s="203" t="s">
        <v>83</v>
      </c>
      <c r="H12" s="90" t="s">
        <v>84</v>
      </c>
      <c r="I12" s="90" t="s">
        <v>85</v>
      </c>
      <c r="J12" s="188">
        <v>280000</v>
      </c>
      <c r="K12" s="81">
        <v>0</v>
      </c>
      <c r="L12" s="81">
        <v>0</v>
      </c>
      <c r="M12" s="81">
        <v>81</v>
      </c>
      <c r="N12" s="91">
        <v>7</v>
      </c>
      <c r="O12" s="92">
        <v>0</v>
      </c>
      <c r="P12" s="93">
        <f>N12+O12</f>
        <v>7</v>
      </c>
      <c r="Q12" s="82">
        <f>IFERROR(P12/M12,"-")</f>
        <v>0.08641975308642</v>
      </c>
      <c r="R12" s="81">
        <v>1</v>
      </c>
      <c r="S12" s="81">
        <v>2</v>
      </c>
      <c r="T12" s="82">
        <f>IFERROR(S12/(O12+P12),"-")</f>
        <v>0.28571428571429</v>
      </c>
      <c r="U12" s="182">
        <f>IFERROR(J12/SUM(P12:P19),"-")</f>
        <v>8750</v>
      </c>
      <c r="V12" s="84">
        <v>3</v>
      </c>
      <c r="W12" s="82">
        <f>IF(P12=0,"-",V12/P12)</f>
        <v>0.42857142857143</v>
      </c>
      <c r="X12" s="186">
        <v>424000</v>
      </c>
      <c r="Y12" s="187">
        <f>IFERROR(X12/P12,"-")</f>
        <v>60571.428571429</v>
      </c>
      <c r="Z12" s="187">
        <f>IFERROR(X12/V12,"-")</f>
        <v>141333.33333333</v>
      </c>
      <c r="AA12" s="188">
        <f>SUM(X12:X19)-SUM(J12:J19)</f>
        <v>147000</v>
      </c>
      <c r="AB12" s="85">
        <f>SUM(X12:X19)/SUM(J12:J19)</f>
        <v>1.525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0.14285714285714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</v>
      </c>
      <c r="BF12" s="113">
        <f>IF(P12=0,"",IF(BE12=0,"",(BE12/P12)))</f>
        <v>0.14285714285714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3</v>
      </c>
      <c r="BX12" s="127">
        <f>IF(P12=0,"",IF(BW12=0,"",(BW12/P12)))</f>
        <v>0.42857142857143</v>
      </c>
      <c r="BY12" s="128">
        <v>2</v>
      </c>
      <c r="BZ12" s="129">
        <f>IFERROR(BY12/BW12,"-")</f>
        <v>0.66666666666667</v>
      </c>
      <c r="CA12" s="130">
        <v>307000</v>
      </c>
      <c r="CB12" s="131">
        <f>IFERROR(CA12/BW12,"-")</f>
        <v>102333.33333333</v>
      </c>
      <c r="CC12" s="132"/>
      <c r="CD12" s="132"/>
      <c r="CE12" s="132">
        <v>2</v>
      </c>
      <c r="CF12" s="133">
        <v>2</v>
      </c>
      <c r="CG12" s="134">
        <f>IF(P12=0,"",IF(CF12=0,"",(CF12/P12)))</f>
        <v>0.28571428571429</v>
      </c>
      <c r="CH12" s="135">
        <v>1</v>
      </c>
      <c r="CI12" s="136">
        <f>IFERROR(CH12/CF12,"-")</f>
        <v>0.5</v>
      </c>
      <c r="CJ12" s="137">
        <v>122000</v>
      </c>
      <c r="CK12" s="138">
        <f>IFERROR(CJ12/CF12,"-")</f>
        <v>61000</v>
      </c>
      <c r="CL12" s="139"/>
      <c r="CM12" s="139"/>
      <c r="CN12" s="139">
        <v>1</v>
      </c>
      <c r="CO12" s="140">
        <v>3</v>
      </c>
      <c r="CP12" s="141">
        <v>424000</v>
      </c>
      <c r="CQ12" s="141">
        <v>259000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 t="s">
        <v>62</v>
      </c>
      <c r="E13" s="203" t="s">
        <v>63</v>
      </c>
      <c r="F13" s="203" t="s">
        <v>81</v>
      </c>
      <c r="G13" s="203"/>
      <c r="H13" s="90"/>
      <c r="I13" s="90"/>
      <c r="J13" s="188"/>
      <c r="K13" s="81">
        <v>0</v>
      </c>
      <c r="L13" s="81">
        <v>0</v>
      </c>
      <c r="M13" s="81">
        <v>13</v>
      </c>
      <c r="N13" s="91">
        <v>5</v>
      </c>
      <c r="O13" s="92">
        <v>0</v>
      </c>
      <c r="P13" s="93">
        <f>N13+O13</f>
        <v>5</v>
      </c>
      <c r="Q13" s="82">
        <f>IFERROR(P13/M13,"-")</f>
        <v>0.38461538461538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0.2</v>
      </c>
      <c r="X13" s="186">
        <v>3000</v>
      </c>
      <c r="Y13" s="187">
        <f>IFERROR(X13/P13,"-")</f>
        <v>600</v>
      </c>
      <c r="Z13" s="187">
        <f>IFERROR(X13/V13,"-")</f>
        <v>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0.4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0.4</v>
      </c>
      <c r="BP13" s="121">
        <v>1</v>
      </c>
      <c r="BQ13" s="122">
        <f>IFERROR(BP13/BN13,"-")</f>
        <v>0.5</v>
      </c>
      <c r="BR13" s="123">
        <v>3000</v>
      </c>
      <c r="BS13" s="124">
        <f>IFERROR(BR13/BN13,"-")</f>
        <v>1500</v>
      </c>
      <c r="BT13" s="125">
        <v>1</v>
      </c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0.2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3000</v>
      </c>
      <c r="CQ13" s="141">
        <v>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69</v>
      </c>
      <c r="E14" s="203" t="s">
        <v>70</v>
      </c>
      <c r="F14" s="203" t="s">
        <v>88</v>
      </c>
      <c r="G14" s="203" t="s">
        <v>83</v>
      </c>
      <c r="H14" s="90" t="s">
        <v>84</v>
      </c>
      <c r="I14" s="90" t="s">
        <v>89</v>
      </c>
      <c r="J14" s="188"/>
      <c r="K14" s="81">
        <v>0</v>
      </c>
      <c r="L14" s="81">
        <v>0</v>
      </c>
      <c r="M14" s="81">
        <v>15</v>
      </c>
      <c r="N14" s="91">
        <v>0</v>
      </c>
      <c r="O14" s="92">
        <v>0</v>
      </c>
      <c r="P14" s="93">
        <f>N14+O14</f>
        <v>0</v>
      </c>
      <c r="Q14" s="82">
        <f>IFERROR(P14/M14,"-")</f>
        <v>0</v>
      </c>
      <c r="R14" s="81">
        <v>0</v>
      </c>
      <c r="S14" s="81">
        <v>0</v>
      </c>
      <c r="T14" s="82" t="str">
        <f>IFERROR(S14/(O14+P14),"-")</f>
        <v>-</v>
      </c>
      <c r="U14" s="182"/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/>
      <c r="AB14" s="85"/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69</v>
      </c>
      <c r="E15" s="203" t="s">
        <v>70</v>
      </c>
      <c r="F15" s="203" t="s">
        <v>81</v>
      </c>
      <c r="G15" s="203"/>
      <c r="H15" s="90"/>
      <c r="I15" s="90"/>
      <c r="J15" s="188"/>
      <c r="K15" s="81">
        <v>0</v>
      </c>
      <c r="L15" s="81">
        <v>0</v>
      </c>
      <c r="M15" s="81">
        <v>2</v>
      </c>
      <c r="N15" s="91">
        <v>3</v>
      </c>
      <c r="O15" s="92">
        <v>0</v>
      </c>
      <c r="P15" s="93">
        <f>N15+O15</f>
        <v>3</v>
      </c>
      <c r="Q15" s="82">
        <f>IFERROR(P15/M15,"-")</f>
        <v>1.5</v>
      </c>
      <c r="R15" s="81">
        <v>0</v>
      </c>
      <c r="S15" s="81">
        <v>1</v>
      </c>
      <c r="T15" s="82">
        <f>IFERROR(S15/(O15+P15),"-")</f>
        <v>0.33333333333333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0.33333333333333</v>
      </c>
      <c r="BP15" s="121">
        <v>1</v>
      </c>
      <c r="BQ15" s="122">
        <f>IFERROR(BP15/BN15,"-")</f>
        <v>1</v>
      </c>
      <c r="BR15" s="123">
        <v>75000</v>
      </c>
      <c r="BS15" s="124">
        <f>IFERROR(BR15/BN15,"-")</f>
        <v>75000</v>
      </c>
      <c r="BT15" s="125"/>
      <c r="BU15" s="125"/>
      <c r="BV15" s="125">
        <v>1</v>
      </c>
      <c r="BW15" s="126">
        <v>1</v>
      </c>
      <c r="BX15" s="127">
        <f>IF(P15=0,"",IF(BW15=0,"",(BW15/P15)))</f>
        <v>0.33333333333333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1</v>
      </c>
      <c r="CG15" s="134">
        <f>IF(P15=0,"",IF(CF15=0,"",(CF15/P15)))</f>
        <v>0.33333333333333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>
        <v>75000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72</v>
      </c>
      <c r="E16" s="203" t="s">
        <v>73</v>
      </c>
      <c r="F16" s="203" t="s">
        <v>64</v>
      </c>
      <c r="G16" s="203" t="s">
        <v>83</v>
      </c>
      <c r="H16" s="90" t="s">
        <v>84</v>
      </c>
      <c r="I16" s="90"/>
      <c r="J16" s="188"/>
      <c r="K16" s="81">
        <v>0</v>
      </c>
      <c r="L16" s="81">
        <v>0</v>
      </c>
      <c r="M16" s="81">
        <v>26</v>
      </c>
      <c r="N16" s="91">
        <v>2</v>
      </c>
      <c r="O16" s="92">
        <v>0</v>
      </c>
      <c r="P16" s="93">
        <f>N16+O16</f>
        <v>2</v>
      </c>
      <c r="Q16" s="82">
        <f>IFERROR(P16/M16,"-")</f>
        <v>0.076923076923077</v>
      </c>
      <c r="R16" s="81">
        <v>0</v>
      </c>
      <c r="S16" s="81">
        <v>1</v>
      </c>
      <c r="T16" s="82">
        <f>IFERROR(S16/(O16+P16),"-")</f>
        <v>0.5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0.5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92</v>
      </c>
      <c r="C17" s="203"/>
      <c r="D17" s="203" t="s">
        <v>72</v>
      </c>
      <c r="E17" s="203" t="s">
        <v>73</v>
      </c>
      <c r="F17" s="203" t="s">
        <v>81</v>
      </c>
      <c r="G17" s="203"/>
      <c r="H17" s="90"/>
      <c r="I17" s="90"/>
      <c r="J17" s="188"/>
      <c r="K17" s="81">
        <v>0</v>
      </c>
      <c r="L17" s="81">
        <v>0</v>
      </c>
      <c r="M17" s="81">
        <v>9</v>
      </c>
      <c r="N17" s="91">
        <v>3</v>
      </c>
      <c r="O17" s="92">
        <v>0</v>
      </c>
      <c r="P17" s="93">
        <f>N17+O17</f>
        <v>3</v>
      </c>
      <c r="Q17" s="82">
        <f>IFERROR(P17/M17,"-")</f>
        <v>0.33333333333333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2</v>
      </c>
      <c r="BX17" s="127">
        <f>IF(P17=0,"",IF(BW17=0,"",(BW17/P17)))</f>
        <v>0.66666666666667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0.33333333333333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93</v>
      </c>
      <c r="C18" s="203"/>
      <c r="D18" s="203" t="s">
        <v>75</v>
      </c>
      <c r="E18" s="203" t="s">
        <v>63</v>
      </c>
      <c r="F18" s="203" t="s">
        <v>88</v>
      </c>
      <c r="G18" s="203" t="s">
        <v>83</v>
      </c>
      <c r="H18" s="90" t="s">
        <v>84</v>
      </c>
      <c r="I18" s="90"/>
      <c r="J18" s="188"/>
      <c r="K18" s="81">
        <v>0</v>
      </c>
      <c r="L18" s="81">
        <v>0</v>
      </c>
      <c r="M18" s="81">
        <v>34</v>
      </c>
      <c r="N18" s="91">
        <v>4</v>
      </c>
      <c r="O18" s="92">
        <v>0</v>
      </c>
      <c r="P18" s="93">
        <f>N18+O18</f>
        <v>4</v>
      </c>
      <c r="Q18" s="82">
        <f>IFERROR(P18/M18,"-")</f>
        <v>0.11764705882353</v>
      </c>
      <c r="R18" s="81">
        <v>0</v>
      </c>
      <c r="S18" s="81">
        <v>1</v>
      </c>
      <c r="T18" s="82">
        <f>IFERROR(S18/(O18+P18),"-")</f>
        <v>0.25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0.25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0.25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94</v>
      </c>
      <c r="C19" s="203"/>
      <c r="D19" s="203" t="s">
        <v>75</v>
      </c>
      <c r="E19" s="203" t="s">
        <v>63</v>
      </c>
      <c r="F19" s="203" t="s">
        <v>81</v>
      </c>
      <c r="G19" s="203"/>
      <c r="H19" s="90"/>
      <c r="I19" s="90"/>
      <c r="J19" s="188"/>
      <c r="K19" s="81">
        <v>0</v>
      </c>
      <c r="L19" s="81">
        <v>0</v>
      </c>
      <c r="M19" s="81">
        <v>13</v>
      </c>
      <c r="N19" s="91">
        <v>8</v>
      </c>
      <c r="O19" s="92">
        <v>0</v>
      </c>
      <c r="P19" s="93">
        <f>N19+O19</f>
        <v>8</v>
      </c>
      <c r="Q19" s="82">
        <f>IFERROR(P19/M19,"-")</f>
        <v>0.61538461538462</v>
      </c>
      <c r="R19" s="81">
        <v>0</v>
      </c>
      <c r="S19" s="81">
        <v>1</v>
      </c>
      <c r="T19" s="82">
        <f>IFERROR(S19/(O19+P19),"-")</f>
        <v>0.125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0.25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3</v>
      </c>
      <c r="BX19" s="127">
        <f>IF(P19=0,"",IF(BW19=0,"",(BW19/P19)))</f>
        <v>0.375</v>
      </c>
      <c r="BY19" s="128">
        <v>1</v>
      </c>
      <c r="BZ19" s="129">
        <f>IFERROR(BY19/BW19,"-")</f>
        <v>0.33333333333333</v>
      </c>
      <c r="CA19" s="130">
        <v>55000</v>
      </c>
      <c r="CB19" s="131">
        <f>IFERROR(CA19/BW19,"-")</f>
        <v>18333.333333333</v>
      </c>
      <c r="CC19" s="132"/>
      <c r="CD19" s="132"/>
      <c r="CE19" s="132">
        <v>1</v>
      </c>
      <c r="CF19" s="133">
        <v>3</v>
      </c>
      <c r="CG19" s="134">
        <f>IF(P19=0,"",IF(CF19=0,"",(CF19/P19)))</f>
        <v>0.375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>
        <v>55000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0.6325</v>
      </c>
      <c r="B20" s="203" t="s">
        <v>95</v>
      </c>
      <c r="C20" s="203"/>
      <c r="D20" s="203" t="s">
        <v>96</v>
      </c>
      <c r="E20" s="203" t="s">
        <v>97</v>
      </c>
      <c r="F20" s="203" t="s">
        <v>64</v>
      </c>
      <c r="G20" s="203" t="s">
        <v>98</v>
      </c>
      <c r="H20" s="90" t="s">
        <v>99</v>
      </c>
      <c r="I20" s="90" t="s">
        <v>100</v>
      </c>
      <c r="J20" s="188">
        <v>400000</v>
      </c>
      <c r="K20" s="81">
        <v>0</v>
      </c>
      <c r="L20" s="81">
        <v>0</v>
      </c>
      <c r="M20" s="81">
        <v>96</v>
      </c>
      <c r="N20" s="91">
        <v>15</v>
      </c>
      <c r="O20" s="92">
        <v>0</v>
      </c>
      <c r="P20" s="93">
        <f>N20+O20</f>
        <v>15</v>
      </c>
      <c r="Q20" s="82">
        <f>IFERROR(P20/M20,"-")</f>
        <v>0.15625</v>
      </c>
      <c r="R20" s="81">
        <v>0</v>
      </c>
      <c r="S20" s="81">
        <v>6</v>
      </c>
      <c r="T20" s="82">
        <f>IFERROR(S20/(O20+P20),"-")</f>
        <v>0.4</v>
      </c>
      <c r="U20" s="182">
        <f>IFERROR(J20/SUM(P20:P24),"-")</f>
        <v>6250</v>
      </c>
      <c r="V20" s="84">
        <v>2</v>
      </c>
      <c r="W20" s="82">
        <f>IF(P20=0,"-",V20/P20)</f>
        <v>0.13333333333333</v>
      </c>
      <c r="X20" s="186">
        <v>38000</v>
      </c>
      <c r="Y20" s="187">
        <f>IFERROR(X20/P20,"-")</f>
        <v>2533.3333333333</v>
      </c>
      <c r="Z20" s="187">
        <f>IFERROR(X20/V20,"-")</f>
        <v>19000</v>
      </c>
      <c r="AA20" s="188">
        <f>SUM(X20:X24)-SUM(J20:J24)</f>
        <v>-147000</v>
      </c>
      <c r="AB20" s="85">
        <f>SUM(X20:X24)/SUM(J20:J24)</f>
        <v>0.6325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2</v>
      </c>
      <c r="AN20" s="101">
        <f>IF(P20=0,"",IF(AM20=0,"",(AM20/P20)))</f>
        <v>0.13333333333333</v>
      </c>
      <c r="AO20" s="100">
        <v>1</v>
      </c>
      <c r="AP20" s="102">
        <f>IFERROR(AP20/AM20,"-")</f>
        <v>0</v>
      </c>
      <c r="AQ20" s="103">
        <v>23000</v>
      </c>
      <c r="AR20" s="104">
        <f>IFERROR(AQ20/AM20,"-")</f>
        <v>11500</v>
      </c>
      <c r="AS20" s="105"/>
      <c r="AT20" s="105"/>
      <c r="AU20" s="105">
        <v>1</v>
      </c>
      <c r="AV20" s="106">
        <v>1</v>
      </c>
      <c r="AW20" s="107">
        <f>IF(P20=0,"",IF(AV20=0,"",(AV20/P20)))</f>
        <v>0.066666666666667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2</v>
      </c>
      <c r="BF20" s="113">
        <f>IF(P20=0,"",IF(BE20=0,"",(BE20/P20)))</f>
        <v>0.13333333333333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7</v>
      </c>
      <c r="BO20" s="120">
        <f>IF(P20=0,"",IF(BN20=0,"",(BN20/P20)))</f>
        <v>0.46666666666667</v>
      </c>
      <c r="BP20" s="121">
        <v>2</v>
      </c>
      <c r="BQ20" s="122">
        <f>IFERROR(BP20/BN20,"-")</f>
        <v>0.28571428571429</v>
      </c>
      <c r="BR20" s="123">
        <v>15000</v>
      </c>
      <c r="BS20" s="124">
        <f>IFERROR(BR20/BN20,"-")</f>
        <v>2142.8571428571</v>
      </c>
      <c r="BT20" s="125">
        <v>2</v>
      </c>
      <c r="BU20" s="125"/>
      <c r="BV20" s="125"/>
      <c r="BW20" s="126">
        <v>2</v>
      </c>
      <c r="BX20" s="127">
        <f>IF(P20=0,"",IF(BW20=0,"",(BW20/P20)))</f>
        <v>0.13333333333333</v>
      </c>
      <c r="BY20" s="128">
        <v>1</v>
      </c>
      <c r="BZ20" s="129">
        <f>IFERROR(BY20/BW20,"-")</f>
        <v>0.5</v>
      </c>
      <c r="CA20" s="130">
        <v>33000</v>
      </c>
      <c r="CB20" s="131">
        <f>IFERROR(CA20/BW20,"-")</f>
        <v>16500</v>
      </c>
      <c r="CC20" s="132"/>
      <c r="CD20" s="132"/>
      <c r="CE20" s="132">
        <v>1</v>
      </c>
      <c r="CF20" s="133">
        <v>1</v>
      </c>
      <c r="CG20" s="134">
        <f>IF(P20=0,"",IF(CF20=0,"",(CF20/P20)))</f>
        <v>0.066666666666667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2</v>
      </c>
      <c r="CP20" s="141">
        <v>38000</v>
      </c>
      <c r="CQ20" s="141">
        <v>33000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101</v>
      </c>
      <c r="C21" s="203"/>
      <c r="D21" s="203" t="s">
        <v>102</v>
      </c>
      <c r="E21" s="203" t="s">
        <v>103</v>
      </c>
      <c r="F21" s="203" t="s">
        <v>64</v>
      </c>
      <c r="G21" s="203"/>
      <c r="H21" s="90" t="s">
        <v>99</v>
      </c>
      <c r="I21" s="90"/>
      <c r="J21" s="188"/>
      <c r="K21" s="81">
        <v>0</v>
      </c>
      <c r="L21" s="81">
        <v>0</v>
      </c>
      <c r="M21" s="81">
        <v>106</v>
      </c>
      <c r="N21" s="91">
        <v>5</v>
      </c>
      <c r="O21" s="92">
        <v>0</v>
      </c>
      <c r="P21" s="93">
        <f>N21+O21</f>
        <v>5</v>
      </c>
      <c r="Q21" s="82">
        <f>IFERROR(P21/M21,"-")</f>
        <v>0.047169811320755</v>
      </c>
      <c r="R21" s="81">
        <v>0</v>
      </c>
      <c r="S21" s="81">
        <v>1</v>
      </c>
      <c r="T21" s="82">
        <f>IFERROR(S21/(O21+P21),"-")</f>
        <v>0.2</v>
      </c>
      <c r="U21" s="182"/>
      <c r="V21" s="84">
        <v>1</v>
      </c>
      <c r="W21" s="82">
        <f>IF(P21=0,"-",V21/P21)</f>
        <v>0.2</v>
      </c>
      <c r="X21" s="186">
        <v>33000</v>
      </c>
      <c r="Y21" s="187">
        <f>IFERROR(X21/P21,"-")</f>
        <v>6600</v>
      </c>
      <c r="Z21" s="187">
        <f>IFERROR(X21/V21,"-")</f>
        <v>33000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3</v>
      </c>
      <c r="BO21" s="120">
        <f>IF(P21=0,"",IF(BN21=0,"",(BN21/P21)))</f>
        <v>0.6</v>
      </c>
      <c r="BP21" s="121">
        <v>1</v>
      </c>
      <c r="BQ21" s="122">
        <f>IFERROR(BP21/BN21,"-")</f>
        <v>0.33333333333333</v>
      </c>
      <c r="BR21" s="123">
        <v>33000</v>
      </c>
      <c r="BS21" s="124">
        <f>IFERROR(BR21/BN21,"-")</f>
        <v>11000</v>
      </c>
      <c r="BT21" s="125"/>
      <c r="BU21" s="125"/>
      <c r="BV21" s="125">
        <v>1</v>
      </c>
      <c r="BW21" s="126">
        <v>1</v>
      </c>
      <c r="BX21" s="127">
        <f>IF(P21=0,"",IF(BW21=0,"",(BW21/P21)))</f>
        <v>0.2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</v>
      </c>
      <c r="CG21" s="134">
        <f>IF(P21=0,"",IF(CF21=0,"",(CF21/P21)))</f>
        <v>0.2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1</v>
      </c>
      <c r="CP21" s="141">
        <v>33000</v>
      </c>
      <c r="CQ21" s="141">
        <v>33000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104</v>
      </c>
      <c r="C22" s="203"/>
      <c r="D22" s="203" t="s">
        <v>105</v>
      </c>
      <c r="E22" s="203" t="s">
        <v>106</v>
      </c>
      <c r="F22" s="203" t="s">
        <v>64</v>
      </c>
      <c r="G22" s="203"/>
      <c r="H22" s="90" t="s">
        <v>99</v>
      </c>
      <c r="I22" s="90"/>
      <c r="J22" s="188"/>
      <c r="K22" s="81">
        <v>0</v>
      </c>
      <c r="L22" s="81">
        <v>0</v>
      </c>
      <c r="M22" s="81">
        <v>84</v>
      </c>
      <c r="N22" s="91">
        <v>8</v>
      </c>
      <c r="O22" s="92">
        <v>0</v>
      </c>
      <c r="P22" s="93">
        <f>N22+O22</f>
        <v>8</v>
      </c>
      <c r="Q22" s="82">
        <f>IFERROR(P22/M22,"-")</f>
        <v>0.095238095238095</v>
      </c>
      <c r="R22" s="81">
        <v>1</v>
      </c>
      <c r="S22" s="81">
        <v>1</v>
      </c>
      <c r="T22" s="82">
        <f>IFERROR(S22/(O22+P22),"-")</f>
        <v>0.125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0.125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5</v>
      </c>
      <c r="BO22" s="120">
        <f>IF(P22=0,"",IF(BN22=0,"",(BN22/P22)))</f>
        <v>0.625</v>
      </c>
      <c r="BP22" s="121">
        <v>4</v>
      </c>
      <c r="BQ22" s="122">
        <f>IFERROR(BP22/BN22,"-")</f>
        <v>0.8</v>
      </c>
      <c r="BR22" s="123">
        <v>133000</v>
      </c>
      <c r="BS22" s="124">
        <f>IFERROR(BR22/BN22,"-")</f>
        <v>26600</v>
      </c>
      <c r="BT22" s="125">
        <v>1</v>
      </c>
      <c r="BU22" s="125"/>
      <c r="BV22" s="125">
        <v>3</v>
      </c>
      <c r="BW22" s="126">
        <v>2</v>
      </c>
      <c r="BX22" s="127">
        <f>IF(P22=0,"",IF(BW22=0,"",(BW22/P22)))</f>
        <v>0.25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>
        <v>92000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107</v>
      </c>
      <c r="C23" s="203"/>
      <c r="D23" s="203" t="s">
        <v>108</v>
      </c>
      <c r="E23" s="203" t="s">
        <v>109</v>
      </c>
      <c r="F23" s="203" t="s">
        <v>64</v>
      </c>
      <c r="G23" s="203"/>
      <c r="H23" s="90" t="s">
        <v>99</v>
      </c>
      <c r="I23" s="90"/>
      <c r="J23" s="188"/>
      <c r="K23" s="81">
        <v>0</v>
      </c>
      <c r="L23" s="81">
        <v>0</v>
      </c>
      <c r="M23" s="81">
        <v>68</v>
      </c>
      <c r="N23" s="91">
        <v>6</v>
      </c>
      <c r="O23" s="92">
        <v>0</v>
      </c>
      <c r="P23" s="93">
        <f>N23+O23</f>
        <v>6</v>
      </c>
      <c r="Q23" s="82">
        <f>IFERROR(P23/M23,"-")</f>
        <v>0.088235294117647</v>
      </c>
      <c r="R23" s="81">
        <v>0</v>
      </c>
      <c r="S23" s="81">
        <v>1</v>
      </c>
      <c r="T23" s="82">
        <f>IFERROR(S23/(O23+P23),"-")</f>
        <v>0.16666666666667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0.16666666666667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4</v>
      </c>
      <c r="BX23" s="127">
        <f>IF(P23=0,"",IF(BW23=0,"",(BW23/P23)))</f>
        <v>0.66666666666667</v>
      </c>
      <c r="BY23" s="128">
        <v>1</v>
      </c>
      <c r="BZ23" s="129">
        <f>IFERROR(BY23/BW23,"-")</f>
        <v>0.25</v>
      </c>
      <c r="CA23" s="130">
        <v>16000</v>
      </c>
      <c r="CB23" s="131">
        <f>IFERROR(CA23/BW23,"-")</f>
        <v>4000</v>
      </c>
      <c r="CC23" s="132"/>
      <c r="CD23" s="132"/>
      <c r="CE23" s="132">
        <v>1</v>
      </c>
      <c r="CF23" s="133">
        <v>1</v>
      </c>
      <c r="CG23" s="134">
        <f>IF(P23=0,"",IF(CF23=0,"",(CF23/P23)))</f>
        <v>0.16666666666667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>
        <v>16000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110</v>
      </c>
      <c r="C24" s="203"/>
      <c r="D24" s="203" t="s">
        <v>80</v>
      </c>
      <c r="E24" s="203" t="s">
        <v>80</v>
      </c>
      <c r="F24" s="203" t="s">
        <v>81</v>
      </c>
      <c r="G24" s="203"/>
      <c r="H24" s="90"/>
      <c r="I24" s="90"/>
      <c r="J24" s="188"/>
      <c r="K24" s="81">
        <v>0</v>
      </c>
      <c r="L24" s="81">
        <v>0</v>
      </c>
      <c r="M24" s="81">
        <v>60</v>
      </c>
      <c r="N24" s="91">
        <v>30</v>
      </c>
      <c r="O24" s="92">
        <v>0</v>
      </c>
      <c r="P24" s="93">
        <f>N24+O24</f>
        <v>30</v>
      </c>
      <c r="Q24" s="82">
        <f>IFERROR(P24/M24,"-")</f>
        <v>0.5</v>
      </c>
      <c r="R24" s="81">
        <v>3</v>
      </c>
      <c r="S24" s="81">
        <v>4</v>
      </c>
      <c r="T24" s="82">
        <f>IFERROR(S24/(O24+P24),"-")</f>
        <v>0.13333333333333</v>
      </c>
      <c r="U24" s="182"/>
      <c r="V24" s="84">
        <v>2</v>
      </c>
      <c r="W24" s="82">
        <f>IF(P24=0,"-",V24/P24)</f>
        <v>0.066666666666667</v>
      </c>
      <c r="X24" s="186">
        <v>182000</v>
      </c>
      <c r="Y24" s="187">
        <f>IFERROR(X24/P24,"-")</f>
        <v>6066.6666666667</v>
      </c>
      <c r="Z24" s="187">
        <f>IFERROR(X24/V24,"-")</f>
        <v>91000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4</v>
      </c>
      <c r="BF24" s="113">
        <f>IF(P24=0,"",IF(BE24=0,"",(BE24/P24)))</f>
        <v>0.13333333333333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11</v>
      </c>
      <c r="BO24" s="120">
        <f>IF(P24=0,"",IF(BN24=0,"",(BN24/P24)))</f>
        <v>0.36666666666667</v>
      </c>
      <c r="BP24" s="121">
        <v>2</v>
      </c>
      <c r="BQ24" s="122">
        <f>IFERROR(BP24/BN24,"-")</f>
        <v>0.18181818181818</v>
      </c>
      <c r="BR24" s="123">
        <v>176000</v>
      </c>
      <c r="BS24" s="124">
        <f>IFERROR(BR24/BN24,"-")</f>
        <v>16000</v>
      </c>
      <c r="BT24" s="125">
        <v>1</v>
      </c>
      <c r="BU24" s="125"/>
      <c r="BV24" s="125">
        <v>1</v>
      </c>
      <c r="BW24" s="126">
        <v>10</v>
      </c>
      <c r="BX24" s="127">
        <f>IF(P24=0,"",IF(BW24=0,"",(BW24/P24)))</f>
        <v>0.33333333333333</v>
      </c>
      <c r="BY24" s="128">
        <v>1</v>
      </c>
      <c r="BZ24" s="129">
        <f>IFERROR(BY24/BW24,"-")</f>
        <v>0.1</v>
      </c>
      <c r="CA24" s="130">
        <v>12000</v>
      </c>
      <c r="CB24" s="131">
        <f>IFERROR(CA24/BW24,"-")</f>
        <v>1200</v>
      </c>
      <c r="CC24" s="132"/>
      <c r="CD24" s="132"/>
      <c r="CE24" s="132">
        <v>1</v>
      </c>
      <c r="CF24" s="133">
        <v>5</v>
      </c>
      <c r="CG24" s="134">
        <f>IF(P24=0,"",IF(CF24=0,"",(CF24/P24)))</f>
        <v>0.16666666666667</v>
      </c>
      <c r="CH24" s="135">
        <v>2</v>
      </c>
      <c r="CI24" s="136">
        <f>IFERROR(CH24/CF24,"-")</f>
        <v>0.4</v>
      </c>
      <c r="CJ24" s="137">
        <v>21000</v>
      </c>
      <c r="CK24" s="138">
        <f>IFERROR(CJ24/CF24,"-")</f>
        <v>4200</v>
      </c>
      <c r="CL24" s="139">
        <v>1</v>
      </c>
      <c r="CM24" s="139"/>
      <c r="CN24" s="139">
        <v>1</v>
      </c>
      <c r="CO24" s="140">
        <v>2</v>
      </c>
      <c r="CP24" s="141">
        <v>182000</v>
      </c>
      <c r="CQ24" s="141">
        <v>173000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>
        <f>AB25</f>
        <v>0</v>
      </c>
      <c r="B25" s="203" t="s">
        <v>111</v>
      </c>
      <c r="C25" s="203"/>
      <c r="D25" s="203" t="s">
        <v>112</v>
      </c>
      <c r="E25" s="203" t="s">
        <v>78</v>
      </c>
      <c r="F25" s="203" t="s">
        <v>113</v>
      </c>
      <c r="G25" s="203" t="s">
        <v>65</v>
      </c>
      <c r="H25" s="90" t="s">
        <v>114</v>
      </c>
      <c r="I25" s="90" t="s">
        <v>115</v>
      </c>
      <c r="J25" s="188">
        <v>120000</v>
      </c>
      <c r="K25" s="81">
        <v>0</v>
      </c>
      <c r="L25" s="81">
        <v>0</v>
      </c>
      <c r="M25" s="81">
        <v>60</v>
      </c>
      <c r="N25" s="91">
        <v>9</v>
      </c>
      <c r="O25" s="92">
        <v>0</v>
      </c>
      <c r="P25" s="93">
        <f>N25+O25</f>
        <v>9</v>
      </c>
      <c r="Q25" s="82">
        <f>IFERROR(P25/M25,"-")</f>
        <v>0.15</v>
      </c>
      <c r="R25" s="81">
        <v>0</v>
      </c>
      <c r="S25" s="81">
        <v>3</v>
      </c>
      <c r="T25" s="82">
        <f>IFERROR(S25/(O25+P25),"-")</f>
        <v>0.33333333333333</v>
      </c>
      <c r="U25" s="182">
        <f>IFERROR(J25/SUM(P25:P26),"-")</f>
        <v>10909.090909091</v>
      </c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>
        <f>SUM(X25:X26)-SUM(J25:J26)</f>
        <v>-120000</v>
      </c>
      <c r="AB25" s="85">
        <f>SUM(X25:X26)/SUM(J25:J26)</f>
        <v>0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5</v>
      </c>
      <c r="BF25" s="113">
        <f>IF(P25=0,"",IF(BE25=0,"",(BE25/P25)))</f>
        <v>0.55555555555556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0.22222222222222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2</v>
      </c>
      <c r="BX25" s="127">
        <f>IF(P25=0,"",IF(BW25=0,"",(BW25/P25)))</f>
        <v>0.22222222222222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116</v>
      </c>
      <c r="C26" s="203"/>
      <c r="D26" s="203" t="s">
        <v>112</v>
      </c>
      <c r="E26" s="203" t="s">
        <v>78</v>
      </c>
      <c r="F26" s="203" t="s">
        <v>81</v>
      </c>
      <c r="G26" s="203"/>
      <c r="H26" s="90"/>
      <c r="I26" s="90"/>
      <c r="J26" s="188"/>
      <c r="K26" s="81">
        <v>0</v>
      </c>
      <c r="L26" s="81">
        <v>0</v>
      </c>
      <c r="M26" s="81">
        <v>6</v>
      </c>
      <c r="N26" s="91">
        <v>2</v>
      </c>
      <c r="O26" s="92">
        <v>0</v>
      </c>
      <c r="P26" s="93">
        <f>N26+O26</f>
        <v>2</v>
      </c>
      <c r="Q26" s="82">
        <f>IFERROR(P26/M26,"-")</f>
        <v>0.33333333333333</v>
      </c>
      <c r="R26" s="81">
        <v>0</v>
      </c>
      <c r="S26" s="81">
        <v>1</v>
      </c>
      <c r="T26" s="82">
        <f>IFERROR(S26/(O26+P26),"-")</f>
        <v>0.5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0.5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0.5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6.2375</v>
      </c>
      <c r="B27" s="203" t="s">
        <v>117</v>
      </c>
      <c r="C27" s="203"/>
      <c r="D27" s="203"/>
      <c r="E27" s="203"/>
      <c r="F27" s="203" t="s">
        <v>113</v>
      </c>
      <c r="G27" s="203" t="s">
        <v>118</v>
      </c>
      <c r="H27" s="90" t="s">
        <v>119</v>
      </c>
      <c r="I27" s="90" t="s">
        <v>120</v>
      </c>
      <c r="J27" s="188">
        <v>80000</v>
      </c>
      <c r="K27" s="81">
        <v>0</v>
      </c>
      <c r="L27" s="81">
        <v>0</v>
      </c>
      <c r="M27" s="81">
        <v>87</v>
      </c>
      <c r="N27" s="91">
        <v>16</v>
      </c>
      <c r="O27" s="92">
        <v>0</v>
      </c>
      <c r="P27" s="93">
        <f>N27+O27</f>
        <v>16</v>
      </c>
      <c r="Q27" s="82">
        <f>IFERROR(P27/M27,"-")</f>
        <v>0.18390804597701</v>
      </c>
      <c r="R27" s="81">
        <v>1</v>
      </c>
      <c r="S27" s="81">
        <v>6</v>
      </c>
      <c r="T27" s="82">
        <f>IFERROR(S27/(O27+P27),"-")</f>
        <v>0.375</v>
      </c>
      <c r="U27" s="182">
        <f>IFERROR(J27/SUM(P27:P28),"-")</f>
        <v>4000</v>
      </c>
      <c r="V27" s="84">
        <v>5</v>
      </c>
      <c r="W27" s="82">
        <f>IF(P27=0,"-",V27/P27)</f>
        <v>0.3125</v>
      </c>
      <c r="X27" s="186">
        <v>79000</v>
      </c>
      <c r="Y27" s="187">
        <f>IFERROR(X27/P27,"-")</f>
        <v>4937.5</v>
      </c>
      <c r="Z27" s="187">
        <f>IFERROR(X27/V27,"-")</f>
        <v>15800</v>
      </c>
      <c r="AA27" s="188">
        <f>SUM(X27:X28)-SUM(J27:J28)</f>
        <v>419000</v>
      </c>
      <c r="AB27" s="85">
        <f>SUM(X27:X28)/SUM(J27:J28)</f>
        <v>6.2375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1</v>
      </c>
      <c r="AN27" s="101">
        <f>IF(P27=0,"",IF(AM27=0,"",(AM27/P27)))</f>
        <v>0.0625</v>
      </c>
      <c r="AO27" s="100">
        <v>1</v>
      </c>
      <c r="AP27" s="102">
        <f>IFERROR(AP27/AM27,"-")</f>
        <v>0</v>
      </c>
      <c r="AQ27" s="103">
        <v>1000</v>
      </c>
      <c r="AR27" s="104">
        <f>IFERROR(AQ27/AM27,"-")</f>
        <v>1000</v>
      </c>
      <c r="AS27" s="105">
        <v>1</v>
      </c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0.125</v>
      </c>
      <c r="BG27" s="112">
        <v>1</v>
      </c>
      <c r="BH27" s="114">
        <f>IFERROR(BG27/BE27,"-")</f>
        <v>0.5</v>
      </c>
      <c r="BI27" s="115">
        <v>6000</v>
      </c>
      <c r="BJ27" s="116">
        <f>IFERROR(BI27/BE27,"-")</f>
        <v>3000</v>
      </c>
      <c r="BK27" s="117"/>
      <c r="BL27" s="117">
        <v>1</v>
      </c>
      <c r="BM27" s="117"/>
      <c r="BN27" s="119">
        <v>6</v>
      </c>
      <c r="BO27" s="120">
        <f>IF(P27=0,"",IF(BN27=0,"",(BN27/P27)))</f>
        <v>0.375</v>
      </c>
      <c r="BP27" s="121">
        <v>2</v>
      </c>
      <c r="BQ27" s="122">
        <f>IFERROR(BP27/BN27,"-")</f>
        <v>0.33333333333333</v>
      </c>
      <c r="BR27" s="123">
        <v>73000</v>
      </c>
      <c r="BS27" s="124">
        <f>IFERROR(BR27/BN27,"-")</f>
        <v>12166.666666667</v>
      </c>
      <c r="BT27" s="125">
        <v>1</v>
      </c>
      <c r="BU27" s="125"/>
      <c r="BV27" s="125">
        <v>1</v>
      </c>
      <c r="BW27" s="126">
        <v>6</v>
      </c>
      <c r="BX27" s="127">
        <f>IF(P27=0,"",IF(BW27=0,"",(BW27/P27)))</f>
        <v>0.375</v>
      </c>
      <c r="BY27" s="128">
        <v>2</v>
      </c>
      <c r="BZ27" s="129">
        <f>IFERROR(BY27/BW27,"-")</f>
        <v>0.33333333333333</v>
      </c>
      <c r="CA27" s="130">
        <v>5000</v>
      </c>
      <c r="CB27" s="131">
        <f>IFERROR(CA27/BW27,"-")</f>
        <v>833.33333333333</v>
      </c>
      <c r="CC27" s="132">
        <v>2</v>
      </c>
      <c r="CD27" s="132"/>
      <c r="CE27" s="132"/>
      <c r="CF27" s="133">
        <v>1</v>
      </c>
      <c r="CG27" s="134">
        <f>IF(P27=0,"",IF(CF27=0,"",(CF27/P27)))</f>
        <v>0.0625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5</v>
      </c>
      <c r="CP27" s="141">
        <v>79000</v>
      </c>
      <c r="CQ27" s="141">
        <v>70000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121</v>
      </c>
      <c r="C28" s="203"/>
      <c r="D28" s="203"/>
      <c r="E28" s="203"/>
      <c r="F28" s="203" t="s">
        <v>81</v>
      </c>
      <c r="G28" s="203"/>
      <c r="H28" s="90"/>
      <c r="I28" s="90"/>
      <c r="J28" s="188"/>
      <c r="K28" s="81">
        <v>0</v>
      </c>
      <c r="L28" s="81">
        <v>0</v>
      </c>
      <c r="M28" s="81">
        <v>7</v>
      </c>
      <c r="N28" s="91">
        <v>4</v>
      </c>
      <c r="O28" s="92">
        <v>0</v>
      </c>
      <c r="P28" s="93">
        <f>N28+O28</f>
        <v>4</v>
      </c>
      <c r="Q28" s="82">
        <f>IFERROR(P28/M28,"-")</f>
        <v>0.57142857142857</v>
      </c>
      <c r="R28" s="81">
        <v>1</v>
      </c>
      <c r="S28" s="81">
        <v>0</v>
      </c>
      <c r="T28" s="82">
        <f>IFERROR(S28/(O28+P28),"-")</f>
        <v>0</v>
      </c>
      <c r="U28" s="182"/>
      <c r="V28" s="84">
        <v>1</v>
      </c>
      <c r="W28" s="82">
        <f>IF(P28=0,"-",V28/P28)</f>
        <v>0.25</v>
      </c>
      <c r="X28" s="186">
        <v>420000</v>
      </c>
      <c r="Y28" s="187">
        <f>IFERROR(X28/P28,"-")</f>
        <v>105000</v>
      </c>
      <c r="Z28" s="187">
        <f>IFERROR(X28/V28,"-")</f>
        <v>420000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0.25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3</v>
      </c>
      <c r="BX28" s="127">
        <f>IF(P28=0,"",IF(BW28=0,"",(BW28/P28)))</f>
        <v>0.75</v>
      </c>
      <c r="BY28" s="128">
        <v>1</v>
      </c>
      <c r="BZ28" s="129">
        <f>IFERROR(BY28/BW28,"-")</f>
        <v>0.33333333333333</v>
      </c>
      <c r="CA28" s="130">
        <v>420000</v>
      </c>
      <c r="CB28" s="131">
        <f>IFERROR(CA28/BW28,"-")</f>
        <v>140000</v>
      </c>
      <c r="CC28" s="132"/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420000</v>
      </c>
      <c r="CQ28" s="141">
        <v>420000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30"/>
      <c r="B29" s="87"/>
      <c r="C29" s="88"/>
      <c r="D29" s="88"/>
      <c r="E29" s="88"/>
      <c r="F29" s="89"/>
      <c r="G29" s="90"/>
      <c r="H29" s="90"/>
      <c r="I29" s="90"/>
      <c r="J29" s="192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59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30"/>
      <c r="B30" s="37"/>
      <c r="C30" s="21"/>
      <c r="D30" s="21"/>
      <c r="E30" s="21"/>
      <c r="F30" s="22"/>
      <c r="G30" s="36"/>
      <c r="H30" s="36"/>
      <c r="I30" s="75"/>
      <c r="J30" s="193"/>
      <c r="K30" s="34"/>
      <c r="L30" s="34"/>
      <c r="M30" s="31"/>
      <c r="N30" s="23"/>
      <c r="O30" s="23"/>
      <c r="P30" s="23"/>
      <c r="Q30" s="33"/>
      <c r="R30" s="32"/>
      <c r="S30" s="23"/>
      <c r="T30" s="32"/>
      <c r="U30" s="183"/>
      <c r="V30" s="25"/>
      <c r="W30" s="25"/>
      <c r="X30" s="189"/>
      <c r="Y30" s="189"/>
      <c r="Z30" s="189"/>
      <c r="AA30" s="189"/>
      <c r="AB30" s="33"/>
      <c r="AC30" s="61"/>
      <c r="AD30" s="63"/>
      <c r="AE30" s="64"/>
      <c r="AF30" s="63"/>
      <c r="AG30" s="67"/>
      <c r="AH30" s="68"/>
      <c r="AI30" s="69"/>
      <c r="AJ30" s="70"/>
      <c r="AK30" s="70"/>
      <c r="AL30" s="70"/>
      <c r="AM30" s="63"/>
      <c r="AN30" s="64"/>
      <c r="AO30" s="63"/>
      <c r="AP30" s="67"/>
      <c r="AQ30" s="68"/>
      <c r="AR30" s="69"/>
      <c r="AS30" s="70"/>
      <c r="AT30" s="70"/>
      <c r="AU30" s="70"/>
      <c r="AV30" s="63"/>
      <c r="AW30" s="64"/>
      <c r="AX30" s="63"/>
      <c r="AY30" s="67"/>
      <c r="AZ30" s="68"/>
      <c r="BA30" s="69"/>
      <c r="BB30" s="70"/>
      <c r="BC30" s="70"/>
      <c r="BD30" s="70"/>
      <c r="BE30" s="63"/>
      <c r="BF30" s="64"/>
      <c r="BG30" s="63"/>
      <c r="BH30" s="67"/>
      <c r="BI30" s="68"/>
      <c r="BJ30" s="69"/>
      <c r="BK30" s="70"/>
      <c r="BL30" s="70"/>
      <c r="BM30" s="70"/>
      <c r="BN30" s="65"/>
      <c r="BO30" s="66"/>
      <c r="BP30" s="63"/>
      <c r="BQ30" s="67"/>
      <c r="BR30" s="68"/>
      <c r="BS30" s="69"/>
      <c r="BT30" s="70"/>
      <c r="BU30" s="70"/>
      <c r="BV30" s="70"/>
      <c r="BW30" s="65"/>
      <c r="BX30" s="66"/>
      <c r="BY30" s="63"/>
      <c r="BZ30" s="67"/>
      <c r="CA30" s="68"/>
      <c r="CB30" s="69"/>
      <c r="CC30" s="70"/>
      <c r="CD30" s="70"/>
      <c r="CE30" s="70"/>
      <c r="CF30" s="65"/>
      <c r="CG30" s="66"/>
      <c r="CH30" s="63"/>
      <c r="CI30" s="67"/>
      <c r="CJ30" s="68"/>
      <c r="CK30" s="69"/>
      <c r="CL30" s="70"/>
      <c r="CM30" s="70"/>
      <c r="CN30" s="70"/>
      <c r="CO30" s="71"/>
      <c r="CP30" s="68"/>
      <c r="CQ30" s="68"/>
      <c r="CR30" s="68"/>
      <c r="CS30" s="72"/>
    </row>
    <row r="31" spans="1:98">
      <c r="A31" s="19">
        <f>AB31</f>
        <v>1.4675925925926</v>
      </c>
      <c r="B31" s="39"/>
      <c r="C31" s="39"/>
      <c r="D31" s="39"/>
      <c r="E31" s="39"/>
      <c r="F31" s="39"/>
      <c r="G31" s="40" t="s">
        <v>122</v>
      </c>
      <c r="H31" s="40"/>
      <c r="I31" s="40"/>
      <c r="J31" s="190">
        <f>SUM(J6:J30)</f>
        <v>1080000</v>
      </c>
      <c r="K31" s="41">
        <f>SUM(K6:K30)</f>
        <v>0</v>
      </c>
      <c r="L31" s="41">
        <f>SUM(L6:L30)</f>
        <v>0</v>
      </c>
      <c r="M31" s="41">
        <f>SUM(M6:M30)</f>
        <v>1134</v>
      </c>
      <c r="N31" s="41">
        <f>SUM(N6:N30)</f>
        <v>172</v>
      </c>
      <c r="O31" s="41">
        <f>SUM(O6:O30)</f>
        <v>0</v>
      </c>
      <c r="P31" s="41">
        <f>SUM(P6:P30)</f>
        <v>172</v>
      </c>
      <c r="Q31" s="42">
        <f>IFERROR(P31/M31,"-")</f>
        <v>0.15167548500882</v>
      </c>
      <c r="R31" s="78">
        <f>SUM(R6:R30)</f>
        <v>13</v>
      </c>
      <c r="S31" s="78">
        <f>SUM(S6:S30)</f>
        <v>38</v>
      </c>
      <c r="T31" s="42">
        <f>IFERROR(R31/P31,"-")</f>
        <v>0.075581395348837</v>
      </c>
      <c r="U31" s="184">
        <f>IFERROR(J31/P31,"-")</f>
        <v>6279.0697674419</v>
      </c>
      <c r="V31" s="44">
        <f>SUM(V6:V30)</f>
        <v>21</v>
      </c>
      <c r="W31" s="42">
        <f>IFERROR(V31/P31,"-")</f>
        <v>0.12209302325581</v>
      </c>
      <c r="X31" s="190">
        <f>SUM(X6:X30)</f>
        <v>1585000</v>
      </c>
      <c r="Y31" s="190">
        <f>IFERROR(X31/P31,"-")</f>
        <v>9215.1162790698</v>
      </c>
      <c r="Z31" s="190">
        <f>IFERROR(X31/V31,"-")</f>
        <v>75476.19047619</v>
      </c>
      <c r="AA31" s="190">
        <f>X31-J31</f>
        <v>505000</v>
      </c>
      <c r="AB31" s="47">
        <f>X31/J31</f>
        <v>1.4675925925926</v>
      </c>
      <c r="AC31" s="60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9"/>
    <mergeCell ref="J12:J19"/>
    <mergeCell ref="U12:U19"/>
    <mergeCell ref="AA12:AA19"/>
    <mergeCell ref="AB12:AB19"/>
    <mergeCell ref="A20:A24"/>
    <mergeCell ref="J20:J24"/>
    <mergeCell ref="U20:U24"/>
    <mergeCell ref="AA20:AA24"/>
    <mergeCell ref="AB20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123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0.3125</v>
      </c>
      <c r="B6" s="203" t="s">
        <v>124</v>
      </c>
      <c r="C6" s="203" t="s">
        <v>125</v>
      </c>
      <c r="D6" s="203" t="s">
        <v>126</v>
      </c>
      <c r="E6" s="203" t="s">
        <v>127</v>
      </c>
      <c r="F6" s="203" t="s">
        <v>113</v>
      </c>
      <c r="G6" s="203" t="s">
        <v>128</v>
      </c>
      <c r="H6" s="90" t="s">
        <v>129</v>
      </c>
      <c r="I6" s="90" t="s">
        <v>130</v>
      </c>
      <c r="J6" s="188">
        <v>80000</v>
      </c>
      <c r="K6" s="81">
        <v>0</v>
      </c>
      <c r="L6" s="81">
        <v>0</v>
      </c>
      <c r="M6" s="81">
        <v>60</v>
      </c>
      <c r="N6" s="91">
        <v>13</v>
      </c>
      <c r="O6" s="92">
        <v>0</v>
      </c>
      <c r="P6" s="93">
        <f>N6+O6</f>
        <v>13</v>
      </c>
      <c r="Q6" s="82">
        <f>IFERROR(P6/M6,"-")</f>
        <v>0.21666666666667</v>
      </c>
      <c r="R6" s="81">
        <v>1</v>
      </c>
      <c r="S6" s="81">
        <v>1</v>
      </c>
      <c r="T6" s="82">
        <f>IFERROR(S6/(O6+P6),"-")</f>
        <v>0.076923076923077</v>
      </c>
      <c r="U6" s="182">
        <f>IFERROR(J6/SUM(P6:P7),"-")</f>
        <v>4000</v>
      </c>
      <c r="V6" s="84">
        <v>1</v>
      </c>
      <c r="W6" s="82">
        <f>IF(P6=0,"-",V6/P6)</f>
        <v>0.076923076923077</v>
      </c>
      <c r="X6" s="186">
        <v>25000</v>
      </c>
      <c r="Y6" s="187">
        <f>IFERROR(X6/P6,"-")</f>
        <v>1923.0769230769</v>
      </c>
      <c r="Z6" s="187">
        <f>IFERROR(X6/V6,"-")</f>
        <v>25000</v>
      </c>
      <c r="AA6" s="188">
        <f>SUM(X6:X7)-SUM(J6:J7)</f>
        <v>-55000</v>
      </c>
      <c r="AB6" s="85">
        <f>SUM(X6:X7)/SUM(J6:J7)</f>
        <v>0.3125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6</v>
      </c>
      <c r="AN6" s="101">
        <f>IF(P6=0,"",IF(AM6=0,"",(AM6/P6)))</f>
        <v>0.46153846153846</v>
      </c>
      <c r="AO6" s="100">
        <v>1</v>
      </c>
      <c r="AP6" s="102">
        <f>IFERROR(AP6/AM6,"-")</f>
        <v>0</v>
      </c>
      <c r="AQ6" s="103">
        <v>1000</v>
      </c>
      <c r="AR6" s="104">
        <f>IFERROR(AQ6/AM6,"-")</f>
        <v>166.66666666667</v>
      </c>
      <c r="AS6" s="105">
        <v>1</v>
      </c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0.23076923076923</v>
      </c>
      <c r="BG6" s="112">
        <v>1</v>
      </c>
      <c r="BH6" s="114">
        <f>IFERROR(BG6/BE6,"-")</f>
        <v>0.33333333333333</v>
      </c>
      <c r="BI6" s="115">
        <v>25000</v>
      </c>
      <c r="BJ6" s="116">
        <f>IFERROR(BI6/BE6,"-")</f>
        <v>8333.3333333333</v>
      </c>
      <c r="BK6" s="117"/>
      <c r="BL6" s="117"/>
      <c r="BM6" s="117">
        <v>1</v>
      </c>
      <c r="BN6" s="119">
        <v>4</v>
      </c>
      <c r="BO6" s="120">
        <f>IF(P6=0,"",IF(BN6=0,"",(BN6/P6)))</f>
        <v>0.30769230769231</v>
      </c>
      <c r="BP6" s="121">
        <v>1</v>
      </c>
      <c r="BQ6" s="122">
        <f>IFERROR(BP6/BN6,"-")</f>
        <v>0.25</v>
      </c>
      <c r="BR6" s="123">
        <v>5000</v>
      </c>
      <c r="BS6" s="124">
        <f>IFERROR(BR6/BN6,"-")</f>
        <v>1250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25000</v>
      </c>
      <c r="CQ6" s="141">
        <v>25000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131</v>
      </c>
      <c r="C7" s="203"/>
      <c r="D7" s="203"/>
      <c r="E7" s="203"/>
      <c r="F7" s="203" t="s">
        <v>81</v>
      </c>
      <c r="G7" s="203"/>
      <c r="H7" s="90"/>
      <c r="I7" s="90"/>
      <c r="J7" s="188"/>
      <c r="K7" s="81">
        <v>0</v>
      </c>
      <c r="L7" s="81">
        <v>0</v>
      </c>
      <c r="M7" s="81">
        <v>19</v>
      </c>
      <c r="N7" s="91">
        <v>7</v>
      </c>
      <c r="O7" s="92">
        <v>0</v>
      </c>
      <c r="P7" s="93">
        <f>N7+O7</f>
        <v>7</v>
      </c>
      <c r="Q7" s="82">
        <f>IFERROR(P7/M7,"-")</f>
        <v>0.36842105263158</v>
      </c>
      <c r="R7" s="81">
        <v>1</v>
      </c>
      <c r="S7" s="81">
        <v>1</v>
      </c>
      <c r="T7" s="82">
        <f>IFERROR(S7/(O7+P7),"-")</f>
        <v>0.14285714285714</v>
      </c>
      <c r="U7" s="182"/>
      <c r="V7" s="84">
        <v>1</v>
      </c>
      <c r="W7" s="82">
        <f>IF(P7=0,"-",V7/P7)</f>
        <v>0.14285714285714</v>
      </c>
      <c r="X7" s="186">
        <v>0</v>
      </c>
      <c r="Y7" s="187">
        <f>IFERROR(X7/P7,"-")</f>
        <v>0</v>
      </c>
      <c r="Z7" s="187">
        <f>IFERROR(X7/V7,"-")</f>
        <v>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5</v>
      </c>
      <c r="BF7" s="113">
        <f>IF(P7=0,"",IF(BE7=0,"",(BE7/P7)))</f>
        <v>0.71428571428571</v>
      </c>
      <c r="BG7" s="112">
        <v>1</v>
      </c>
      <c r="BH7" s="114">
        <f>IFERROR(BG7/BE7,"-")</f>
        <v>0.2</v>
      </c>
      <c r="BI7" s="115">
        <v>8000</v>
      </c>
      <c r="BJ7" s="116">
        <f>IFERROR(BI7/BE7,"-")</f>
        <v>1600</v>
      </c>
      <c r="BK7" s="117"/>
      <c r="BL7" s="117">
        <v>1</v>
      </c>
      <c r="BM7" s="117"/>
      <c r="BN7" s="119">
        <v>2</v>
      </c>
      <c r="BO7" s="120">
        <f>IF(P7=0,"",IF(BN7=0,"",(BN7/P7)))</f>
        <v>0.28571428571429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0</v>
      </c>
      <c r="CQ7" s="141">
        <v>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</v>
      </c>
      <c r="B8" s="203" t="s">
        <v>132</v>
      </c>
      <c r="C8" s="203" t="s">
        <v>133</v>
      </c>
      <c r="D8" s="203" t="s">
        <v>134</v>
      </c>
      <c r="E8" s="203" t="s">
        <v>135</v>
      </c>
      <c r="F8" s="203" t="s">
        <v>113</v>
      </c>
      <c r="G8" s="203" t="s">
        <v>136</v>
      </c>
      <c r="H8" s="90" t="s">
        <v>137</v>
      </c>
      <c r="I8" s="90" t="s">
        <v>138</v>
      </c>
      <c r="J8" s="188">
        <v>90000</v>
      </c>
      <c r="K8" s="81">
        <v>0</v>
      </c>
      <c r="L8" s="81">
        <v>0</v>
      </c>
      <c r="M8" s="81">
        <v>60</v>
      </c>
      <c r="N8" s="91">
        <v>10</v>
      </c>
      <c r="O8" s="92">
        <v>0</v>
      </c>
      <c r="P8" s="93">
        <f>N8+O8</f>
        <v>10</v>
      </c>
      <c r="Q8" s="82">
        <f>IFERROR(P8/M8,"-")</f>
        <v>0.16666666666667</v>
      </c>
      <c r="R8" s="81">
        <v>0</v>
      </c>
      <c r="S8" s="81">
        <v>1</v>
      </c>
      <c r="T8" s="82">
        <f>IFERROR(S8/(O8+P8),"-")</f>
        <v>0.1</v>
      </c>
      <c r="U8" s="182">
        <f>IFERROR(J8/SUM(P8:P9),"-")</f>
        <v>5294.1176470588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-90000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5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4</v>
      </c>
      <c r="BX8" s="127">
        <f>IF(P8=0,"",IF(BW8=0,"",(BW8/P8)))</f>
        <v>0.4</v>
      </c>
      <c r="BY8" s="128">
        <v>1</v>
      </c>
      <c r="BZ8" s="129">
        <f>IFERROR(BY8/BW8,"-")</f>
        <v>0.25</v>
      </c>
      <c r="CA8" s="130">
        <v>18000</v>
      </c>
      <c r="CB8" s="131">
        <f>IFERROR(CA8/BW8,"-")</f>
        <v>4500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>
        <v>18000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139</v>
      </c>
      <c r="C9" s="203"/>
      <c r="D9" s="203"/>
      <c r="E9" s="203"/>
      <c r="F9" s="203" t="s">
        <v>81</v>
      </c>
      <c r="G9" s="203"/>
      <c r="H9" s="90"/>
      <c r="I9" s="90"/>
      <c r="J9" s="188"/>
      <c r="K9" s="81">
        <v>0</v>
      </c>
      <c r="L9" s="81">
        <v>0</v>
      </c>
      <c r="M9" s="81">
        <v>27</v>
      </c>
      <c r="N9" s="91">
        <v>7</v>
      </c>
      <c r="O9" s="92">
        <v>0</v>
      </c>
      <c r="P9" s="93">
        <f>N9+O9</f>
        <v>7</v>
      </c>
      <c r="Q9" s="82">
        <f>IFERROR(P9/M9,"-")</f>
        <v>0.25925925925926</v>
      </c>
      <c r="R9" s="81">
        <v>1</v>
      </c>
      <c r="S9" s="81">
        <v>2</v>
      </c>
      <c r="T9" s="82">
        <f>IFERROR(S9/(O9+P9),"-")</f>
        <v>0.28571428571429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0.42857142857143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0.14285714285714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0.28571428571429</v>
      </c>
      <c r="BY9" s="128">
        <v>1</v>
      </c>
      <c r="BZ9" s="129">
        <f>IFERROR(BY9/BW9,"-")</f>
        <v>0.5</v>
      </c>
      <c r="CA9" s="130">
        <v>3000</v>
      </c>
      <c r="CB9" s="131">
        <f>IFERROR(CA9/BW9,"-")</f>
        <v>1500</v>
      </c>
      <c r="CC9" s="132">
        <v>1</v>
      </c>
      <c r="CD9" s="132"/>
      <c r="CE9" s="132"/>
      <c r="CF9" s="133">
        <v>1</v>
      </c>
      <c r="CG9" s="134">
        <f>IF(P9=0,"",IF(CF9=0,"",(CF9/P9)))</f>
        <v>0.14285714285714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0.14705882352941</v>
      </c>
      <c r="B12" s="39"/>
      <c r="C12" s="39"/>
      <c r="D12" s="39"/>
      <c r="E12" s="39"/>
      <c r="F12" s="39"/>
      <c r="G12" s="40" t="s">
        <v>140</v>
      </c>
      <c r="H12" s="40"/>
      <c r="I12" s="40"/>
      <c r="J12" s="190">
        <f>SUM(J6:J11)</f>
        <v>170000</v>
      </c>
      <c r="K12" s="41">
        <f>SUM(K6:K11)</f>
        <v>0</v>
      </c>
      <c r="L12" s="41">
        <f>SUM(L6:L11)</f>
        <v>0</v>
      </c>
      <c r="M12" s="41">
        <f>SUM(M6:M11)</f>
        <v>166</v>
      </c>
      <c r="N12" s="41">
        <f>SUM(N6:N11)</f>
        <v>37</v>
      </c>
      <c r="O12" s="41">
        <f>SUM(O6:O11)</f>
        <v>0</v>
      </c>
      <c r="P12" s="41">
        <f>SUM(P6:P11)</f>
        <v>37</v>
      </c>
      <c r="Q12" s="42">
        <f>IFERROR(P12/M12,"-")</f>
        <v>0.22289156626506</v>
      </c>
      <c r="R12" s="78">
        <f>SUM(R6:R11)</f>
        <v>3</v>
      </c>
      <c r="S12" s="78">
        <f>SUM(S6:S11)</f>
        <v>5</v>
      </c>
      <c r="T12" s="42">
        <f>IFERROR(R12/P12,"-")</f>
        <v>0.081081081081081</v>
      </c>
      <c r="U12" s="184">
        <f>IFERROR(J12/P12,"-")</f>
        <v>4594.5945945946</v>
      </c>
      <c r="V12" s="44">
        <f>SUM(V6:V11)</f>
        <v>2</v>
      </c>
      <c r="W12" s="42">
        <f>IFERROR(V12/P12,"-")</f>
        <v>0.054054054054054</v>
      </c>
      <c r="X12" s="190">
        <f>SUM(X6:X11)</f>
        <v>25000</v>
      </c>
      <c r="Y12" s="190">
        <f>IFERROR(X12/P12,"-")</f>
        <v>675.67567567568</v>
      </c>
      <c r="Z12" s="190">
        <f>IFERROR(X12/V12,"-")</f>
        <v>12500</v>
      </c>
      <c r="AA12" s="190">
        <f>X12-J12</f>
        <v>-145000</v>
      </c>
      <c r="AB12" s="47">
        <f>X12/J12</f>
        <v>0.14705882352941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