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<sst xmlns="http://schemas.openxmlformats.org/spreadsheetml/2006/main" uniqueCount="139">
  <si>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</si>
  <si>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</si>
  <si>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</si>
  <si>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</si>
  <si>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</si>
  <si>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</si>
  <si>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</si>
  <si>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</si>
  <si>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</si>
  <si>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</si>
  <si>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</si>
  <si>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</si>
  <si>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</si>
  <si>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</si>
  <si>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</si>
  <si>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</si>
  <si>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</si>
  <si>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</si>
  <si>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</si>
  <si>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</si>
  <si>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</si>
  <si>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</si>
  <si>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</si>
  <si>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</si>
  <si>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</si>
  <si>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</si>
  <si>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</si>
  <si>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</si>
  <si>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</si>
  <si>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</si>
  <si>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</si>
  <si>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</si>
  <si>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</si>
  <si>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</si>
  <si>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</si>
  <si>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</si>
  <si>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</si>
  <si>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</si>
  <si>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</si>
  <si>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</si>
  <si>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</si>
  <si>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</si>
  <si>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</si>
  <si>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</si>
  <si>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</si>
  <si>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</si>
  <si>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</si>
  <si>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</si>
  <si>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</si>
  <si>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</si>
  <si>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</si>
  <si>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</si>
  <si>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</si>
  <si>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</si>
  <si>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</si>
  <si>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</si>
  <si>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</si>
  <si>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</si>
  <si>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</si>
  <si>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</si>
  <si>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</si>
  <si>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sms_w620</t>
  </si>
  <si>
    <t>デリヘル版2（妃ひかり）</t>
  </si>
  <si>
    <t>学生いませんギャルもいません熟女熟女熟女熟女</t>
  </si>
  <si>
    <t>i38</t>
  </si>
  <si>
    <t>スポニチ関東</t>
  </si>
  <si>
    <t>4C終面全5段</t>
  </si>
  <si>
    <t>3月13日(土)</t>
  </si>
  <si>
    <t>sms_w621</t>
  </si>
  <si>
    <t>スポニチ関西</t>
  </si>
  <si>
    <t>sms_w622</t>
  </si>
  <si>
    <t>スポニチ西部</t>
  </si>
  <si>
    <t>sms_w623</t>
  </si>
  <si>
    <t>スポニチ北海道</t>
  </si>
  <si>
    <t>smss2307</t>
  </si>
  <si>
    <t>(空電共通)</t>
  </si>
  <si>
    <t>空電</t>
  </si>
  <si>
    <t>空電(共通)</t>
  </si>
  <si>
    <t>sms_w630</t>
  </si>
  <si>
    <t>i34</t>
  </si>
  <si>
    <t>ニッカン西部</t>
  </si>
  <si>
    <t>全5段つかみ3回</t>
  </si>
  <si>
    <t>smss2311</t>
  </si>
  <si>
    <t>sms_w631</t>
  </si>
  <si>
    <t>デリヘル版3（推川ゆうり）</t>
  </si>
  <si>
    <t>70歳までの出会いリクルート</t>
  </si>
  <si>
    <t>GOGO(i31)</t>
  </si>
  <si>
    <t>smss2312</t>
  </si>
  <si>
    <t>sms_w632</t>
  </si>
  <si>
    <t>右女3スマホ（NEW)（広瀬結香）</t>
  </si>
  <si>
    <t>訳アリだから女性から誘われる</t>
  </si>
  <si>
    <t>smss2313</t>
  </si>
  <si>
    <t>sms_w633</t>
  </si>
  <si>
    <t>お祭り版（妃ひかり）</t>
  </si>
  <si>
    <t>出会い祭り</t>
  </si>
  <si>
    <t>smss2314</t>
  </si>
  <si>
    <t>sms_w634</t>
  </si>
  <si>
    <t>デリヘル版2（山口椿）</t>
  </si>
  <si>
    <t>1日1回かんたん出会い隙間時間に少しだけでOK</t>
  </si>
  <si>
    <t>smss2315</t>
  </si>
  <si>
    <t>sms_w624</t>
  </si>
  <si>
    <t>①求人風（妃ひかり）</t>
  </si>
  <si>
    <t>①求む！５０歳以上の女性と…</t>
  </si>
  <si>
    <t>デイリースポーツ関西</t>
  </si>
  <si>
    <t>半2段つかみ20段保証</t>
  </si>
  <si>
    <t>20段保証</t>
  </si>
  <si>
    <t>sms_w625</t>
  </si>
  <si>
    <t>②旧デイリー風（推川ゆうり）</t>
  </si>
  <si>
    <t>②ねぇ昨日4人も会っちゃいましたよ</t>
  </si>
  <si>
    <t>sms_w626</t>
  </si>
  <si>
    <t>③興奮版（広瀬結香）</t>
  </si>
  <si>
    <t>③70歳までの出会いリクルート</t>
  </si>
  <si>
    <t>sms_w627</t>
  </si>
  <si>
    <t>④右女3（妃ひかり）</t>
  </si>
  <si>
    <t>④男性求む</t>
  </si>
  <si>
    <t>smss2308</t>
  </si>
  <si>
    <t>sms_w628</t>
  </si>
  <si>
    <t>全5段</t>
  </si>
  <si>
    <t>3月21日(日)</t>
  </si>
  <si>
    <t>smss2309</t>
  </si>
  <si>
    <t>sms_w629</t>
  </si>
  <si>
    <t>3月07日(日)</t>
  </si>
  <si>
    <t>smss2310</t>
  </si>
  <si>
    <t>sms_w635</t>
  </si>
  <si>
    <t>九スポ</t>
  </si>
  <si>
    <t>記事枠</t>
  </si>
  <si>
    <t>3月28日(日)</t>
  </si>
  <si>
    <t>smss2316</t>
  </si>
  <si>
    <t>新聞 TOTAL</t>
  </si>
  <si>
    <t>●雑誌 広告</t>
  </si>
  <si>
    <t>sms_w618</t>
  </si>
  <si>
    <t>芸文社</t>
  </si>
  <si>
    <t>求人風（推川ゆうり）</t>
  </si>
  <si>
    <t>50〜70代男性限定！熟女好きな男性募集中！</t>
  </si>
  <si>
    <t>カミオン</t>
  </si>
  <si>
    <t>4C1P</t>
  </si>
  <si>
    <t>3月01日(月)</t>
  </si>
  <si>
    <t>smss2298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</si>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</sst>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26</v>
      </c>
      <c r="D6" s="195">
        <v>1520000</v>
      </c>
      <c r="E6" s="81">
        <v>0</v>
      </c>
      <c r="F6" s="81">
        <v>0</v>
      </c>
      <c r="G6" s="81">
        <v>1308</v>
      </c>
      <c r="H6" s="91">
        <v>135</v>
      </c>
      <c r="I6" s="92">
        <v>0</v>
      </c>
      <c r="J6" s="145">
        <f>H6+I6</f>
        <v>135</v>
      </c>
      <c r="K6" s="82">
        <f>IFERROR(J6/G6,"-")</f>
        <v>0.10321100917431</v>
      </c>
      <c r="L6" s="81">
        <v>7</v>
      </c>
      <c r="M6" s="81">
        <v>32</v>
      </c>
      <c r="N6" s="82">
        <f>IFERROR(L6/J6,"-")</f>
        <v>0.051851851851852</v>
      </c>
      <c r="O6" s="83">
        <f>IFERROR(D6/J6,"-")</f>
        <v>11259.259259259</v>
      </c>
      <c r="P6" s="84">
        <v>17</v>
      </c>
      <c r="Q6" s="82">
        <f>IFERROR(P6/J6,"-")</f>
        <v>0.12592592592593</v>
      </c>
      <c r="R6" s="200">
        <v>406500</v>
      </c>
      <c r="S6" s="201">
        <f>IFERROR(R6/J6,"-")</f>
        <v>3011.1111111111</v>
      </c>
      <c r="T6" s="201">
        <f>IFERROR(R6/P6,"-")</f>
        <v>23911.764705882</v>
      </c>
      <c r="U6" s="195">
        <f>IFERROR(R6-D6,"-")</f>
        <v>-1113500</v>
      </c>
      <c r="V6" s="85">
        <f>R6/D6</f>
        <v>0.26743421052632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100000</v>
      </c>
      <c r="E7" s="81">
        <v>0</v>
      </c>
      <c r="F7" s="81">
        <v>0</v>
      </c>
      <c r="G7" s="81">
        <v>34</v>
      </c>
      <c r="H7" s="91">
        <v>10</v>
      </c>
      <c r="I7" s="92">
        <v>0</v>
      </c>
      <c r="J7" s="145">
        <f>H7+I7</f>
        <v>10</v>
      </c>
      <c r="K7" s="82">
        <f>IFERROR(J7/G7,"-")</f>
        <v>0.29411764705882</v>
      </c>
      <c r="L7" s="81">
        <v>0</v>
      </c>
      <c r="M7" s="81">
        <v>3</v>
      </c>
      <c r="N7" s="82">
        <f>IFERROR(L7/J7,"-")</f>
        <v>0</v>
      </c>
      <c r="O7" s="83">
        <f>IFERROR(D7/J7,"-")</f>
        <v>10000</v>
      </c>
      <c r="P7" s="84">
        <v>2</v>
      </c>
      <c r="Q7" s="82">
        <f>IFERROR(P7/J7,"-")</f>
        <v>0.2</v>
      </c>
      <c r="R7" s="200">
        <v>33000</v>
      </c>
      <c r="S7" s="201">
        <f>IFERROR(R7/J7,"-")</f>
        <v>3300</v>
      </c>
      <c r="T7" s="201">
        <f>IFERROR(R7/P7,"-")</f>
        <v>16500</v>
      </c>
      <c r="U7" s="195">
        <f>IFERROR(R7-D7,"-")</f>
        <v>-67000</v>
      </c>
      <c r="V7" s="85">
        <f>R7/D7</f>
        <v>0.33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1620000</v>
      </c>
      <c r="E10" s="41">
        <f>SUM(E6:E8)</f>
        <v>0</v>
      </c>
      <c r="F10" s="41">
        <f>SUM(F6:F8)</f>
        <v>0</v>
      </c>
      <c r="G10" s="41">
        <f>SUM(G6:G8)</f>
        <v>1342</v>
      </c>
      <c r="H10" s="41">
        <f>SUM(H6:H8)</f>
        <v>145</v>
      </c>
      <c r="I10" s="41">
        <f>SUM(I6:I8)</f>
        <v>0</v>
      </c>
      <c r="J10" s="41">
        <f>SUM(J6:J8)</f>
        <v>145</v>
      </c>
      <c r="K10" s="42">
        <f>IFERROR(J10/G10,"-")</f>
        <v>0.1080476900149</v>
      </c>
      <c r="L10" s="78">
        <f>SUM(L6:L8)</f>
        <v>7</v>
      </c>
      <c r="M10" s="78">
        <f>SUM(M6:M8)</f>
        <v>35</v>
      </c>
      <c r="N10" s="42">
        <f>IFERROR(L10/J10,"-")</f>
        <v>0.048275862068966</v>
      </c>
      <c r="O10" s="43">
        <f>IFERROR(D10/J10,"-")</f>
        <v>11172.413793103</v>
      </c>
      <c r="P10" s="44">
        <f>SUM(P6:P8)</f>
        <v>19</v>
      </c>
      <c r="Q10" s="42">
        <f>IFERROR(P10/J10,"-")</f>
        <v>0.13103448275862</v>
      </c>
      <c r="R10" s="45">
        <f>SUM(R6:R8)</f>
        <v>439500</v>
      </c>
      <c r="S10" s="45">
        <f>IFERROR(R10/J10,"-")</f>
        <v>3031.0344827586</v>
      </c>
      <c r="T10" s="45">
        <f>IFERROR(R10/P10,"-")</f>
        <v>23131.578947368</v>
      </c>
      <c r="U10" s="46">
        <f>SUM(U6:U8)</f>
        <v>-1180500</v>
      </c>
      <c r="V10" s="47">
        <f>IFERROR(R10/D10,"-")</f>
        <v>0.2712962962963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0.13428571428571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0</v>
      </c>
      <c r="L6" s="81">
        <v>0</v>
      </c>
      <c r="M6" s="81">
        <v>132</v>
      </c>
      <c r="N6" s="91">
        <v>13</v>
      </c>
      <c r="O6" s="92">
        <v>0</v>
      </c>
      <c r="P6" s="93">
        <f>N6+O6</f>
        <v>13</v>
      </c>
      <c r="Q6" s="82">
        <f>IFERROR(P6/M6,"-")</f>
        <v>0.098484848484848</v>
      </c>
      <c r="R6" s="81">
        <v>0</v>
      </c>
      <c r="S6" s="81">
        <v>2</v>
      </c>
      <c r="T6" s="82">
        <f>IFERROR(S6/(O6+P6),"-")</f>
        <v>0.15384615384615</v>
      </c>
      <c r="U6" s="182">
        <f>IFERROR(J6/SUM(P6:P10),"-")</f>
        <v>12068.965517241</v>
      </c>
      <c r="V6" s="84">
        <v>1</v>
      </c>
      <c r="W6" s="82">
        <f>IF(P6=0,"-",V6/P6)</f>
        <v>0.076923076923077</v>
      </c>
      <c r="X6" s="186">
        <v>21000</v>
      </c>
      <c r="Y6" s="187">
        <f>IFERROR(X6/P6,"-")</f>
        <v>1615.3846153846</v>
      </c>
      <c r="Z6" s="187">
        <f>IFERROR(X6/V6,"-")</f>
        <v>21000</v>
      </c>
      <c r="AA6" s="188">
        <f>SUM(X6:X10)-SUM(J6:J10)</f>
        <v>-606000</v>
      </c>
      <c r="AB6" s="85">
        <f>SUM(X6:X10)/SUM(J6:J10)</f>
        <v>0.13428571428571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0.076923076923077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0.23076923076923</v>
      </c>
      <c r="BG6" s="112">
        <v>1</v>
      </c>
      <c r="BH6" s="114">
        <f>IFERROR(BG6/BE6,"-")</f>
        <v>0.33333333333333</v>
      </c>
      <c r="BI6" s="115">
        <v>10000</v>
      </c>
      <c r="BJ6" s="116">
        <f>IFERROR(BI6/BE6,"-")</f>
        <v>3333.3333333333</v>
      </c>
      <c r="BK6" s="117"/>
      <c r="BL6" s="117"/>
      <c r="BM6" s="117">
        <v>1</v>
      </c>
      <c r="BN6" s="119">
        <v>5</v>
      </c>
      <c r="BO6" s="120">
        <f>IF(P6=0,"",IF(BN6=0,"",(BN6/P6)))</f>
        <v>0.38461538461538</v>
      </c>
      <c r="BP6" s="121">
        <v>1</v>
      </c>
      <c r="BQ6" s="122">
        <f>IFERROR(BP6/BN6,"-")</f>
        <v>0.2</v>
      </c>
      <c r="BR6" s="123">
        <v>21000</v>
      </c>
      <c r="BS6" s="124">
        <f>IFERROR(BR6/BN6,"-")</f>
        <v>4200</v>
      </c>
      <c r="BT6" s="125"/>
      <c r="BU6" s="125"/>
      <c r="BV6" s="125">
        <v>1</v>
      </c>
      <c r="BW6" s="126">
        <v>3</v>
      </c>
      <c r="BX6" s="127">
        <f>IF(P6=0,"",IF(BW6=0,"",(BW6/P6)))</f>
        <v>0.23076923076923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0.076923076923077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21000</v>
      </c>
      <c r="CQ6" s="141">
        <v>21000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0</v>
      </c>
      <c r="L7" s="81">
        <v>0</v>
      </c>
      <c r="M7" s="81">
        <v>144</v>
      </c>
      <c r="N7" s="91">
        <v>9</v>
      </c>
      <c r="O7" s="92">
        <v>0</v>
      </c>
      <c r="P7" s="93">
        <f>N7+O7</f>
        <v>9</v>
      </c>
      <c r="Q7" s="82">
        <f>IFERROR(P7/M7,"-")</f>
        <v>0.0625</v>
      </c>
      <c r="R7" s="81">
        <v>0</v>
      </c>
      <c r="S7" s="81">
        <v>3</v>
      </c>
      <c r="T7" s="82">
        <f>IFERROR(S7/(O7+P7),"-")</f>
        <v>0.33333333333333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4</v>
      </c>
      <c r="BO7" s="120">
        <f>IF(P7=0,"",IF(BN7=0,"",(BN7/P7)))</f>
        <v>0.44444444444444</v>
      </c>
      <c r="BP7" s="121">
        <v>1</v>
      </c>
      <c r="BQ7" s="122">
        <f>IFERROR(BP7/BN7,"-")</f>
        <v>0.25</v>
      </c>
      <c r="BR7" s="123">
        <v>3000</v>
      </c>
      <c r="BS7" s="124">
        <f>IFERROR(BR7/BN7,"-")</f>
        <v>750</v>
      </c>
      <c r="BT7" s="125">
        <v>1</v>
      </c>
      <c r="BU7" s="125"/>
      <c r="BV7" s="125"/>
      <c r="BW7" s="126">
        <v>5</v>
      </c>
      <c r="BX7" s="127">
        <f>IF(P7=0,"",IF(BW7=0,"",(BW7/P7)))</f>
        <v>0.55555555555556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0</v>
      </c>
      <c r="L8" s="81">
        <v>0</v>
      </c>
      <c r="M8" s="81">
        <v>49</v>
      </c>
      <c r="N8" s="91">
        <v>7</v>
      </c>
      <c r="O8" s="92">
        <v>0</v>
      </c>
      <c r="P8" s="93">
        <f>N8+O8</f>
        <v>7</v>
      </c>
      <c r="Q8" s="82">
        <f>IFERROR(P8/M8,"-")</f>
        <v>0.14285714285714</v>
      </c>
      <c r="R8" s="81">
        <v>0</v>
      </c>
      <c r="S8" s="81">
        <v>2</v>
      </c>
      <c r="T8" s="82">
        <f>IFERROR(S8/(O8+P8),"-")</f>
        <v>0.28571428571429</v>
      </c>
      <c r="U8" s="182"/>
      <c r="V8" s="84">
        <v>2</v>
      </c>
      <c r="W8" s="82">
        <f>IF(P8=0,"-",V8/P8)</f>
        <v>0.28571428571429</v>
      </c>
      <c r="X8" s="186">
        <v>15000</v>
      </c>
      <c r="Y8" s="187">
        <f>IFERROR(X8/P8,"-")</f>
        <v>2142.8571428571</v>
      </c>
      <c r="Z8" s="187">
        <f>IFERROR(X8/V8,"-")</f>
        <v>7500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0.14285714285714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0.14285714285714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5</v>
      </c>
      <c r="BX8" s="127">
        <f>IF(P8=0,"",IF(BW8=0,"",(BW8/P8)))</f>
        <v>0.71428571428571</v>
      </c>
      <c r="BY8" s="128">
        <v>2</v>
      </c>
      <c r="BZ8" s="129">
        <f>IFERROR(BY8/BW8,"-")</f>
        <v>0.4</v>
      </c>
      <c r="CA8" s="130">
        <v>15000</v>
      </c>
      <c r="CB8" s="131">
        <f>IFERROR(CA8/BW8,"-")</f>
        <v>3000</v>
      </c>
      <c r="CC8" s="132">
        <v>1</v>
      </c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15000</v>
      </c>
      <c r="CQ8" s="141">
        <v>12000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0</v>
      </c>
      <c r="L9" s="81">
        <v>0</v>
      </c>
      <c r="M9" s="81">
        <v>28</v>
      </c>
      <c r="N9" s="91">
        <v>3</v>
      </c>
      <c r="O9" s="92">
        <v>0</v>
      </c>
      <c r="P9" s="93">
        <f>N9+O9</f>
        <v>3</v>
      </c>
      <c r="Q9" s="82">
        <f>IFERROR(P9/M9,"-")</f>
        <v>0.10714285714286</v>
      </c>
      <c r="R9" s="81">
        <v>0</v>
      </c>
      <c r="S9" s="81">
        <v>1</v>
      </c>
      <c r="T9" s="82">
        <f>IFERROR(S9/(O9+P9),"-")</f>
        <v>0.33333333333333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0.33333333333333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0.66666666666667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0</v>
      </c>
      <c r="L10" s="81">
        <v>0</v>
      </c>
      <c r="M10" s="81">
        <v>43</v>
      </c>
      <c r="N10" s="91">
        <v>26</v>
      </c>
      <c r="O10" s="92">
        <v>0</v>
      </c>
      <c r="P10" s="93">
        <f>N10+O10</f>
        <v>26</v>
      </c>
      <c r="Q10" s="82">
        <f>IFERROR(P10/M10,"-")</f>
        <v>0.6046511627907</v>
      </c>
      <c r="R10" s="81">
        <v>1</v>
      </c>
      <c r="S10" s="81">
        <v>4</v>
      </c>
      <c r="T10" s="82">
        <f>IFERROR(S10/(O10+P10),"-")</f>
        <v>0.15384615384615</v>
      </c>
      <c r="U10" s="182"/>
      <c r="V10" s="84">
        <v>2</v>
      </c>
      <c r="W10" s="82">
        <f>IF(P10=0,"-",V10/P10)</f>
        <v>0.076923076923077</v>
      </c>
      <c r="X10" s="186">
        <v>58000</v>
      </c>
      <c r="Y10" s="187">
        <f>IFERROR(X10/P10,"-")</f>
        <v>2230.7692307692</v>
      </c>
      <c r="Z10" s="187">
        <f>IFERROR(X10/V10,"-")</f>
        <v>29000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0.038461538461538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4</v>
      </c>
      <c r="BF10" s="113">
        <f>IF(P10=0,"",IF(BE10=0,"",(BE10/P10)))</f>
        <v>0.15384615384615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9</v>
      </c>
      <c r="BO10" s="120">
        <f>IF(P10=0,"",IF(BN10=0,"",(BN10/P10)))</f>
        <v>0.34615384615385</v>
      </c>
      <c r="BP10" s="121">
        <v>1</v>
      </c>
      <c r="BQ10" s="122">
        <f>IFERROR(BP10/BN10,"-")</f>
        <v>0.11111111111111</v>
      </c>
      <c r="BR10" s="123">
        <v>24000</v>
      </c>
      <c r="BS10" s="124">
        <f>IFERROR(BR10/BN10,"-")</f>
        <v>2666.6666666667</v>
      </c>
      <c r="BT10" s="125"/>
      <c r="BU10" s="125"/>
      <c r="BV10" s="125">
        <v>1</v>
      </c>
      <c r="BW10" s="126">
        <v>8</v>
      </c>
      <c r="BX10" s="127">
        <f>IF(P10=0,"",IF(BW10=0,"",(BW10/P10)))</f>
        <v>0.30769230769231</v>
      </c>
      <c r="BY10" s="128">
        <v>2</v>
      </c>
      <c r="BZ10" s="129">
        <f>IFERROR(BY10/BW10,"-")</f>
        <v>0.25</v>
      </c>
      <c r="CA10" s="130">
        <v>58000</v>
      </c>
      <c r="CB10" s="131">
        <f>IFERROR(CA10/BW10,"-")</f>
        <v>7250</v>
      </c>
      <c r="CC10" s="132"/>
      <c r="CD10" s="132"/>
      <c r="CE10" s="132">
        <v>2</v>
      </c>
      <c r="CF10" s="133">
        <v>4</v>
      </c>
      <c r="CG10" s="134">
        <f>IF(P10=0,"",IF(CF10=0,"",(CF10/P10)))</f>
        <v>0.15384615384615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2</v>
      </c>
      <c r="CP10" s="141">
        <v>58000</v>
      </c>
      <c r="CQ10" s="141">
        <v>38000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0.344</v>
      </c>
      <c r="B11" s="203" t="s">
        <v>78</v>
      </c>
      <c r="C11" s="203"/>
      <c r="D11" s="203" t="s">
        <v>62</v>
      </c>
      <c r="E11" s="203" t="s">
        <v>63</v>
      </c>
      <c r="F11" s="203" t="s">
        <v>79</v>
      </c>
      <c r="G11" s="203" t="s">
        <v>80</v>
      </c>
      <c r="H11" s="90" t="s">
        <v>81</v>
      </c>
      <c r="I11" s="90"/>
      <c r="J11" s="188">
        <v>250000</v>
      </c>
      <c r="K11" s="81">
        <v>0</v>
      </c>
      <c r="L11" s="81">
        <v>0</v>
      </c>
      <c r="M11" s="81">
        <v>12</v>
      </c>
      <c r="N11" s="91">
        <v>2</v>
      </c>
      <c r="O11" s="92">
        <v>0</v>
      </c>
      <c r="P11" s="93">
        <f>N11+O11</f>
        <v>2</v>
      </c>
      <c r="Q11" s="82">
        <f>IFERROR(P11/M11,"-")</f>
        <v>0.16666666666667</v>
      </c>
      <c r="R11" s="81">
        <v>0</v>
      </c>
      <c r="S11" s="81">
        <v>1</v>
      </c>
      <c r="T11" s="82">
        <f>IFERROR(S11/(O11+P11),"-")</f>
        <v>0.5</v>
      </c>
      <c r="U11" s="182">
        <f>IFERROR(J11/SUM(P11:P20),"-")</f>
        <v>11363.636363636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SUM(X11:X20)-SUM(J11:J20)</f>
        <v>-164000</v>
      </c>
      <c r="AB11" s="85">
        <f>SUM(X11:X20)/SUM(J11:J20)</f>
        <v>0.344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0.5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82</v>
      </c>
      <c r="C12" s="203"/>
      <c r="D12" s="203" t="s">
        <v>62</v>
      </c>
      <c r="E12" s="203" t="s">
        <v>63</v>
      </c>
      <c r="F12" s="203" t="s">
        <v>76</v>
      </c>
      <c r="G12" s="203"/>
      <c r="H12" s="90"/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 t="s">
        <v>84</v>
      </c>
      <c r="E13" s="203" t="s">
        <v>85</v>
      </c>
      <c r="F13" s="203" t="s">
        <v>86</v>
      </c>
      <c r="G13" s="203" t="s">
        <v>80</v>
      </c>
      <c r="H13" s="90" t="s">
        <v>81</v>
      </c>
      <c r="I13" s="90"/>
      <c r="J13" s="188"/>
      <c r="K13" s="81">
        <v>0</v>
      </c>
      <c r="L13" s="81">
        <v>0</v>
      </c>
      <c r="M13" s="81">
        <v>30</v>
      </c>
      <c r="N13" s="91">
        <v>4</v>
      </c>
      <c r="O13" s="92">
        <v>0</v>
      </c>
      <c r="P13" s="93">
        <f>N13+O13</f>
        <v>4</v>
      </c>
      <c r="Q13" s="82">
        <f>IFERROR(P13/M13,"-")</f>
        <v>0.13333333333333</v>
      </c>
      <c r="R13" s="81">
        <v>0</v>
      </c>
      <c r="S13" s="81">
        <v>1</v>
      </c>
      <c r="T13" s="82">
        <f>IFERROR(S13/(O13+P13),"-")</f>
        <v>0.25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0.5</v>
      </c>
      <c r="BG13" s="112">
        <v>1</v>
      </c>
      <c r="BH13" s="114">
        <f>IFERROR(BG13/BE13,"-")</f>
        <v>0.5</v>
      </c>
      <c r="BI13" s="115">
        <v>3000</v>
      </c>
      <c r="BJ13" s="116">
        <f>IFERROR(BI13/BE13,"-")</f>
        <v>1500</v>
      </c>
      <c r="BK13" s="117">
        <v>1</v>
      </c>
      <c r="BL13" s="117"/>
      <c r="BM13" s="117"/>
      <c r="BN13" s="119">
        <v>1</v>
      </c>
      <c r="BO13" s="120">
        <f>IF(P13=0,"",IF(BN13=0,"",(BN13/P13)))</f>
        <v>0.25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0.25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>
        <v>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87</v>
      </c>
      <c r="C14" s="203"/>
      <c r="D14" s="203" t="s">
        <v>84</v>
      </c>
      <c r="E14" s="203" t="s">
        <v>85</v>
      </c>
      <c r="F14" s="203" t="s">
        <v>76</v>
      </c>
      <c r="G14" s="203"/>
      <c r="H14" s="90"/>
      <c r="I14" s="90"/>
      <c r="J14" s="188"/>
      <c r="K14" s="81">
        <v>0</v>
      </c>
      <c r="L14" s="81">
        <v>0</v>
      </c>
      <c r="M14" s="81">
        <v>0</v>
      </c>
      <c r="N14" s="91">
        <v>1</v>
      </c>
      <c r="O14" s="92">
        <v>0</v>
      </c>
      <c r="P14" s="93">
        <f>N14+O14</f>
        <v>1</v>
      </c>
      <c r="Q14" s="82" t="str">
        <f>IFERROR(P14/M14,"-")</f>
        <v>-</v>
      </c>
      <c r="R14" s="81">
        <v>1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40000</v>
      </c>
      <c r="Y14" s="187">
        <f>IFERROR(X14/P14,"-")</f>
        <v>40000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1</v>
      </c>
      <c r="BP14" s="121">
        <v>1</v>
      </c>
      <c r="BQ14" s="122">
        <f>IFERROR(BP14/BN14,"-")</f>
        <v>1</v>
      </c>
      <c r="BR14" s="123">
        <v>149000</v>
      </c>
      <c r="BS14" s="124">
        <f>IFERROR(BR14/BN14,"-")</f>
        <v>149000</v>
      </c>
      <c r="BT14" s="125"/>
      <c r="BU14" s="125"/>
      <c r="BV14" s="125">
        <v>1</v>
      </c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40000</v>
      </c>
      <c r="CQ14" s="141">
        <v>149000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88</v>
      </c>
      <c r="C15" s="203"/>
      <c r="D15" s="203" t="s">
        <v>89</v>
      </c>
      <c r="E15" s="203" t="s">
        <v>90</v>
      </c>
      <c r="F15" s="203" t="s">
        <v>79</v>
      </c>
      <c r="G15" s="203" t="s">
        <v>80</v>
      </c>
      <c r="H15" s="90" t="s">
        <v>81</v>
      </c>
      <c r="I15" s="90"/>
      <c r="J15" s="188"/>
      <c r="K15" s="81">
        <v>0</v>
      </c>
      <c r="L15" s="81">
        <v>0</v>
      </c>
      <c r="M15" s="81">
        <v>7</v>
      </c>
      <c r="N15" s="91">
        <v>1</v>
      </c>
      <c r="O15" s="92">
        <v>0</v>
      </c>
      <c r="P15" s="93">
        <f>N15+O15</f>
        <v>1</v>
      </c>
      <c r="Q15" s="82">
        <f>IFERROR(P15/M15,"-")</f>
        <v>0.14285714285714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1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91</v>
      </c>
      <c r="C16" s="203"/>
      <c r="D16" s="203" t="s">
        <v>89</v>
      </c>
      <c r="E16" s="203" t="s">
        <v>90</v>
      </c>
      <c r="F16" s="203" t="s">
        <v>76</v>
      </c>
      <c r="G16" s="203"/>
      <c r="H16" s="90"/>
      <c r="I16" s="90"/>
      <c r="J16" s="188"/>
      <c r="K16" s="81">
        <v>0</v>
      </c>
      <c r="L16" s="81">
        <v>0</v>
      </c>
      <c r="M16" s="81">
        <v>6</v>
      </c>
      <c r="N16" s="91">
        <v>1</v>
      </c>
      <c r="O16" s="92">
        <v>0</v>
      </c>
      <c r="P16" s="93">
        <f>N16+O16</f>
        <v>1</v>
      </c>
      <c r="Q16" s="82">
        <f>IFERROR(P16/M16,"-")</f>
        <v>0.16666666666667</v>
      </c>
      <c r="R16" s="81">
        <v>0</v>
      </c>
      <c r="S16" s="81">
        <v>1</v>
      </c>
      <c r="T16" s="82">
        <f>IFERROR(S16/(O16+P16),"-")</f>
        <v>1</v>
      </c>
      <c r="U16" s="182"/>
      <c r="V16" s="84">
        <v>1</v>
      </c>
      <c r="W16" s="82">
        <f>IF(P16=0,"-",V16/P16)</f>
        <v>1</v>
      </c>
      <c r="X16" s="186">
        <v>36000</v>
      </c>
      <c r="Y16" s="187">
        <f>IFERROR(X16/P16,"-")</f>
        <v>36000</v>
      </c>
      <c r="Z16" s="187">
        <f>IFERROR(X16/V16,"-")</f>
        <v>36000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1</v>
      </c>
      <c r="BP16" s="121">
        <v>1</v>
      </c>
      <c r="BQ16" s="122">
        <f>IFERROR(BP16/BN16,"-")</f>
        <v>1</v>
      </c>
      <c r="BR16" s="123">
        <v>36000</v>
      </c>
      <c r="BS16" s="124">
        <f>IFERROR(BR16/BN16,"-")</f>
        <v>36000</v>
      </c>
      <c r="BT16" s="125"/>
      <c r="BU16" s="125"/>
      <c r="BV16" s="125">
        <v>1</v>
      </c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36000</v>
      </c>
      <c r="CQ16" s="141">
        <v>36000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92</v>
      </c>
      <c r="C17" s="203"/>
      <c r="D17" s="203" t="s">
        <v>93</v>
      </c>
      <c r="E17" s="203" t="s">
        <v>94</v>
      </c>
      <c r="F17" s="203" t="s">
        <v>86</v>
      </c>
      <c r="G17" s="203" t="s">
        <v>80</v>
      </c>
      <c r="H17" s="90" t="s">
        <v>81</v>
      </c>
      <c r="I17" s="90"/>
      <c r="J17" s="188"/>
      <c r="K17" s="81">
        <v>0</v>
      </c>
      <c r="L17" s="81">
        <v>0</v>
      </c>
      <c r="M17" s="81">
        <v>41</v>
      </c>
      <c r="N17" s="91">
        <v>2</v>
      </c>
      <c r="O17" s="92">
        <v>0</v>
      </c>
      <c r="P17" s="93">
        <f>N17+O17</f>
        <v>2</v>
      </c>
      <c r="Q17" s="82">
        <f>IFERROR(P17/M17,"-")</f>
        <v>0.048780487804878</v>
      </c>
      <c r="R17" s="81">
        <v>0</v>
      </c>
      <c r="S17" s="81">
        <v>1</v>
      </c>
      <c r="T17" s="82">
        <f>IFERROR(S17/(O17+P17),"-")</f>
        <v>0.5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2</v>
      </c>
      <c r="BO17" s="120">
        <f>IF(P17=0,"",IF(BN17=0,"",(BN17/P17)))</f>
        <v>1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95</v>
      </c>
      <c r="C18" s="203"/>
      <c r="D18" s="203" t="s">
        <v>93</v>
      </c>
      <c r="E18" s="203" t="s">
        <v>94</v>
      </c>
      <c r="F18" s="203" t="s">
        <v>76</v>
      </c>
      <c r="G18" s="203"/>
      <c r="H18" s="90"/>
      <c r="I18" s="90"/>
      <c r="J18" s="188"/>
      <c r="K18" s="81">
        <v>0</v>
      </c>
      <c r="L18" s="81">
        <v>0</v>
      </c>
      <c r="M18" s="81">
        <v>5</v>
      </c>
      <c r="N18" s="91">
        <v>4</v>
      </c>
      <c r="O18" s="92">
        <v>0</v>
      </c>
      <c r="P18" s="93">
        <f>N18+O18</f>
        <v>4</v>
      </c>
      <c r="Q18" s="82">
        <f>IFERROR(P18/M18,"-")</f>
        <v>0.8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1</v>
      </c>
      <c r="W18" s="82">
        <f>IF(P18=0,"-",V18/P18)</f>
        <v>0.25</v>
      </c>
      <c r="X18" s="186">
        <v>10000</v>
      </c>
      <c r="Y18" s="187">
        <f>IFERROR(X18/P18,"-")</f>
        <v>2500</v>
      </c>
      <c r="Z18" s="187">
        <f>IFERROR(X18/V18,"-")</f>
        <v>10000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0.25</v>
      </c>
      <c r="BP18" s="121">
        <v>1</v>
      </c>
      <c r="BQ18" s="122">
        <f>IFERROR(BP18/BN18,"-")</f>
        <v>1</v>
      </c>
      <c r="BR18" s="123">
        <v>235000</v>
      </c>
      <c r="BS18" s="124">
        <f>IFERROR(BR18/BN18,"-")</f>
        <v>235000</v>
      </c>
      <c r="BT18" s="125"/>
      <c r="BU18" s="125"/>
      <c r="BV18" s="125">
        <v>1</v>
      </c>
      <c r="BW18" s="126">
        <v>3</v>
      </c>
      <c r="BX18" s="127">
        <f>IF(P18=0,"",IF(BW18=0,"",(BW18/P18)))</f>
        <v>0.75</v>
      </c>
      <c r="BY18" s="128">
        <v>1</v>
      </c>
      <c r="BZ18" s="129">
        <f>IFERROR(BY18/BW18,"-")</f>
        <v>0.33333333333333</v>
      </c>
      <c r="CA18" s="130">
        <v>10000</v>
      </c>
      <c r="CB18" s="131">
        <f>IFERROR(CA18/BW18,"-")</f>
        <v>3333.3333333333</v>
      </c>
      <c r="CC18" s="132"/>
      <c r="CD18" s="132">
        <v>1</v>
      </c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10000</v>
      </c>
      <c r="CQ18" s="141">
        <v>235000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/>
      <c r="B19" s="203" t="s">
        <v>96</v>
      </c>
      <c r="C19" s="203"/>
      <c r="D19" s="203" t="s">
        <v>97</v>
      </c>
      <c r="E19" s="203" t="s">
        <v>98</v>
      </c>
      <c r="F19" s="203" t="s">
        <v>79</v>
      </c>
      <c r="G19" s="203" t="s">
        <v>80</v>
      </c>
      <c r="H19" s="90" t="s">
        <v>81</v>
      </c>
      <c r="I19" s="90"/>
      <c r="J19" s="188"/>
      <c r="K19" s="81">
        <v>0</v>
      </c>
      <c r="L19" s="81">
        <v>0</v>
      </c>
      <c r="M19" s="81">
        <v>8</v>
      </c>
      <c r="N19" s="91">
        <v>3</v>
      </c>
      <c r="O19" s="92">
        <v>0</v>
      </c>
      <c r="P19" s="93">
        <f>N19+O19</f>
        <v>3</v>
      </c>
      <c r="Q19" s="82">
        <f>IFERROR(P19/M19,"-")</f>
        <v>0.375</v>
      </c>
      <c r="R19" s="81">
        <v>0</v>
      </c>
      <c r="S19" s="81">
        <v>2</v>
      </c>
      <c r="T19" s="82">
        <f>IFERROR(S19/(O19+P19),"-")</f>
        <v>0.66666666666667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0.66666666666667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</v>
      </c>
      <c r="BO19" s="120">
        <f>IF(P19=0,"",IF(BN19=0,"",(BN19/P19)))</f>
        <v>0.33333333333333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99</v>
      </c>
      <c r="C20" s="203"/>
      <c r="D20" s="203" t="s">
        <v>97</v>
      </c>
      <c r="E20" s="203" t="s">
        <v>98</v>
      </c>
      <c r="F20" s="203" t="s">
        <v>76</v>
      </c>
      <c r="G20" s="203"/>
      <c r="H20" s="90"/>
      <c r="I20" s="90"/>
      <c r="J20" s="188"/>
      <c r="K20" s="81">
        <v>0</v>
      </c>
      <c r="L20" s="81">
        <v>0</v>
      </c>
      <c r="M20" s="81">
        <v>10</v>
      </c>
      <c r="N20" s="91">
        <v>4</v>
      </c>
      <c r="O20" s="92">
        <v>0</v>
      </c>
      <c r="P20" s="93">
        <f>N20+O20</f>
        <v>4</v>
      </c>
      <c r="Q20" s="82">
        <f>IFERROR(P20/M20,"-")</f>
        <v>0.4</v>
      </c>
      <c r="R20" s="81">
        <v>0</v>
      </c>
      <c r="S20" s="81">
        <v>1</v>
      </c>
      <c r="T20" s="82">
        <f>IFERROR(S20/(O20+P20),"-")</f>
        <v>0.25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0.25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2</v>
      </c>
      <c r="BO20" s="120">
        <f>IF(P20=0,"",IF(BN20=0,"",(BN20/P20)))</f>
        <v>0.5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>
        <v>1</v>
      </c>
      <c r="CG20" s="134">
        <f>IF(P20=0,"",IF(CF20=0,"",(CF20/P20)))</f>
        <v>0.25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0.42</v>
      </c>
      <c r="B21" s="203" t="s">
        <v>100</v>
      </c>
      <c r="C21" s="203"/>
      <c r="D21" s="203" t="s">
        <v>101</v>
      </c>
      <c r="E21" s="203" t="s">
        <v>102</v>
      </c>
      <c r="F21" s="203" t="s">
        <v>64</v>
      </c>
      <c r="G21" s="203" t="s">
        <v>103</v>
      </c>
      <c r="H21" s="90" t="s">
        <v>104</v>
      </c>
      <c r="I21" s="90" t="s">
        <v>105</v>
      </c>
      <c r="J21" s="188">
        <v>300000</v>
      </c>
      <c r="K21" s="81">
        <v>0</v>
      </c>
      <c r="L21" s="81">
        <v>0</v>
      </c>
      <c r="M21" s="81">
        <v>73</v>
      </c>
      <c r="N21" s="91">
        <v>3</v>
      </c>
      <c r="O21" s="92">
        <v>0</v>
      </c>
      <c r="P21" s="93">
        <f>N21+O21</f>
        <v>3</v>
      </c>
      <c r="Q21" s="82">
        <f>IFERROR(P21/M21,"-")</f>
        <v>0.041095890410959</v>
      </c>
      <c r="R21" s="81">
        <v>0</v>
      </c>
      <c r="S21" s="81">
        <v>2</v>
      </c>
      <c r="T21" s="82">
        <f>IFERROR(S21/(O21+P21),"-")</f>
        <v>0.66666666666667</v>
      </c>
      <c r="U21" s="182">
        <f>IFERROR(J21/SUM(P21:P25),"-")</f>
        <v>8823.5294117647</v>
      </c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>
        <f>SUM(X21:X25)-SUM(J21:J25)</f>
        <v>-174000</v>
      </c>
      <c r="AB21" s="85">
        <f>SUM(X21:X25)/SUM(J21:J25)</f>
        <v>0.42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0.33333333333333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2</v>
      </c>
      <c r="BX21" s="127">
        <f>IF(P21=0,"",IF(BW21=0,"",(BW21/P21)))</f>
        <v>0.66666666666667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106</v>
      </c>
      <c r="C22" s="203"/>
      <c r="D22" s="203" t="s">
        <v>107</v>
      </c>
      <c r="E22" s="203" t="s">
        <v>108</v>
      </c>
      <c r="F22" s="203" t="s">
        <v>64</v>
      </c>
      <c r="G22" s="203"/>
      <c r="H22" s="90" t="s">
        <v>104</v>
      </c>
      <c r="I22" s="90"/>
      <c r="J22" s="188"/>
      <c r="K22" s="81">
        <v>0</v>
      </c>
      <c r="L22" s="81">
        <v>0</v>
      </c>
      <c r="M22" s="81">
        <v>113</v>
      </c>
      <c r="N22" s="91">
        <v>6</v>
      </c>
      <c r="O22" s="92">
        <v>0</v>
      </c>
      <c r="P22" s="93">
        <f>N22+O22</f>
        <v>6</v>
      </c>
      <c r="Q22" s="82">
        <f>IFERROR(P22/M22,"-")</f>
        <v>0.053097345132743</v>
      </c>
      <c r="R22" s="81">
        <v>1</v>
      </c>
      <c r="S22" s="81">
        <v>2</v>
      </c>
      <c r="T22" s="82">
        <f>IFERROR(S22/(O22+P22),"-")</f>
        <v>0.33333333333333</v>
      </c>
      <c r="U22" s="182"/>
      <c r="V22" s="84">
        <v>2</v>
      </c>
      <c r="W22" s="82">
        <f>IF(P22=0,"-",V22/P22)</f>
        <v>0.33333333333333</v>
      </c>
      <c r="X22" s="186">
        <v>11000</v>
      </c>
      <c r="Y22" s="187">
        <f>IFERROR(X22/P22,"-")</f>
        <v>1833.3333333333</v>
      </c>
      <c r="Z22" s="187">
        <f>IFERROR(X22/V22,"-")</f>
        <v>5500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0.33333333333333</v>
      </c>
      <c r="BG22" s="112">
        <v>1</v>
      </c>
      <c r="BH22" s="114">
        <f>IFERROR(BG22/BE22,"-")</f>
        <v>0.5</v>
      </c>
      <c r="BI22" s="115">
        <v>6000</v>
      </c>
      <c r="BJ22" s="116">
        <f>IFERROR(BI22/BE22,"-")</f>
        <v>3000</v>
      </c>
      <c r="BK22" s="117"/>
      <c r="BL22" s="117">
        <v>1</v>
      </c>
      <c r="BM22" s="117"/>
      <c r="BN22" s="119">
        <v>4</v>
      </c>
      <c r="BO22" s="120">
        <f>IF(P22=0,"",IF(BN22=0,"",(BN22/P22)))</f>
        <v>0.66666666666667</v>
      </c>
      <c r="BP22" s="121">
        <v>1</v>
      </c>
      <c r="BQ22" s="122">
        <f>IFERROR(BP22/BN22,"-")</f>
        <v>0.25</v>
      </c>
      <c r="BR22" s="123">
        <v>5000</v>
      </c>
      <c r="BS22" s="124">
        <f>IFERROR(BR22/BN22,"-")</f>
        <v>1250</v>
      </c>
      <c r="BT22" s="125"/>
      <c r="BU22" s="125">
        <v>1</v>
      </c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2</v>
      </c>
      <c r="CP22" s="141">
        <v>11000</v>
      </c>
      <c r="CQ22" s="141">
        <v>6000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109</v>
      </c>
      <c r="C23" s="203"/>
      <c r="D23" s="203" t="s">
        <v>110</v>
      </c>
      <c r="E23" s="203" t="s">
        <v>111</v>
      </c>
      <c r="F23" s="203" t="s">
        <v>64</v>
      </c>
      <c r="G23" s="203"/>
      <c r="H23" s="90" t="s">
        <v>104</v>
      </c>
      <c r="I23" s="90"/>
      <c r="J23" s="188"/>
      <c r="K23" s="81">
        <v>0</v>
      </c>
      <c r="L23" s="81">
        <v>0</v>
      </c>
      <c r="M23" s="81">
        <v>79</v>
      </c>
      <c r="N23" s="91">
        <v>4</v>
      </c>
      <c r="O23" s="92">
        <v>0</v>
      </c>
      <c r="P23" s="93">
        <f>N23+O23</f>
        <v>4</v>
      </c>
      <c r="Q23" s="82">
        <f>IFERROR(P23/M23,"-")</f>
        <v>0.050632911392405</v>
      </c>
      <c r="R23" s="81">
        <v>1</v>
      </c>
      <c r="S23" s="81">
        <v>2</v>
      </c>
      <c r="T23" s="82">
        <f>IFERROR(S23/(O23+P23),"-")</f>
        <v>0.5</v>
      </c>
      <c r="U23" s="182"/>
      <c r="V23" s="84">
        <v>2</v>
      </c>
      <c r="W23" s="82">
        <f>IF(P23=0,"-",V23/P23)</f>
        <v>0.5</v>
      </c>
      <c r="X23" s="186">
        <v>46000</v>
      </c>
      <c r="Y23" s="187">
        <f>IFERROR(X23/P23,"-")</f>
        <v>11500</v>
      </c>
      <c r="Z23" s="187">
        <f>IFERROR(X23/V23,"-")</f>
        <v>23000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4</v>
      </c>
      <c r="BO23" s="120">
        <f>IF(P23=0,"",IF(BN23=0,"",(BN23/P23)))</f>
        <v>1</v>
      </c>
      <c r="BP23" s="121">
        <v>2</v>
      </c>
      <c r="BQ23" s="122">
        <f>IFERROR(BP23/BN23,"-")</f>
        <v>0.5</v>
      </c>
      <c r="BR23" s="123">
        <v>46000</v>
      </c>
      <c r="BS23" s="124">
        <f>IFERROR(BR23/BN23,"-")</f>
        <v>11500</v>
      </c>
      <c r="BT23" s="125">
        <v>1</v>
      </c>
      <c r="BU23" s="125"/>
      <c r="BV23" s="125">
        <v>1</v>
      </c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2</v>
      </c>
      <c r="CP23" s="141">
        <v>46000</v>
      </c>
      <c r="CQ23" s="141">
        <v>43000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112</v>
      </c>
      <c r="C24" s="203"/>
      <c r="D24" s="203" t="s">
        <v>113</v>
      </c>
      <c r="E24" s="203" t="s">
        <v>114</v>
      </c>
      <c r="F24" s="203" t="s">
        <v>64</v>
      </c>
      <c r="G24" s="203"/>
      <c r="H24" s="90" t="s">
        <v>104</v>
      </c>
      <c r="I24" s="90"/>
      <c r="J24" s="188"/>
      <c r="K24" s="81">
        <v>0</v>
      </c>
      <c r="L24" s="81">
        <v>0</v>
      </c>
      <c r="M24" s="81">
        <v>43</v>
      </c>
      <c r="N24" s="91">
        <v>4</v>
      </c>
      <c r="O24" s="92">
        <v>0</v>
      </c>
      <c r="P24" s="93">
        <f>N24+O24</f>
        <v>4</v>
      </c>
      <c r="Q24" s="82">
        <f>IFERROR(P24/M24,"-")</f>
        <v>0.093023255813953</v>
      </c>
      <c r="R24" s="81">
        <v>0</v>
      </c>
      <c r="S24" s="81">
        <v>1</v>
      </c>
      <c r="T24" s="82">
        <f>IFERROR(S24/(O24+P24),"-")</f>
        <v>0.25</v>
      </c>
      <c r="U24" s="182"/>
      <c r="V24" s="84">
        <v>0</v>
      </c>
      <c r="W24" s="82">
        <f>IF(P24=0,"-",V24/P24)</f>
        <v>0</v>
      </c>
      <c r="X24" s="186">
        <v>30000</v>
      </c>
      <c r="Y24" s="187">
        <f>IFERROR(X24/P24,"-")</f>
        <v>7500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0.25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2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0.25</v>
      </c>
      <c r="BY24" s="128">
        <v>1</v>
      </c>
      <c r="BZ24" s="129">
        <f>IFERROR(BY24/BW24,"-")</f>
        <v>1</v>
      </c>
      <c r="CA24" s="130">
        <v>80000</v>
      </c>
      <c r="CB24" s="131">
        <f>IFERROR(CA24/BW24,"-")</f>
        <v>80000</v>
      </c>
      <c r="CC24" s="132"/>
      <c r="CD24" s="132"/>
      <c r="CE24" s="132">
        <v>1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30000</v>
      </c>
      <c r="CQ24" s="141">
        <v>80000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115</v>
      </c>
      <c r="C25" s="203"/>
      <c r="D25" s="203" t="s">
        <v>75</v>
      </c>
      <c r="E25" s="203" t="s">
        <v>75</v>
      </c>
      <c r="F25" s="203" t="s">
        <v>76</v>
      </c>
      <c r="G25" s="203"/>
      <c r="H25" s="90"/>
      <c r="I25" s="90"/>
      <c r="J25" s="188"/>
      <c r="K25" s="81">
        <v>0</v>
      </c>
      <c r="L25" s="81">
        <v>0</v>
      </c>
      <c r="M25" s="81">
        <v>45</v>
      </c>
      <c r="N25" s="91">
        <v>17</v>
      </c>
      <c r="O25" s="92">
        <v>0</v>
      </c>
      <c r="P25" s="93">
        <f>N25+O25</f>
        <v>17</v>
      </c>
      <c r="Q25" s="82">
        <f>IFERROR(P25/M25,"-")</f>
        <v>0.37777777777778</v>
      </c>
      <c r="R25" s="81">
        <v>2</v>
      </c>
      <c r="S25" s="81">
        <v>2</v>
      </c>
      <c r="T25" s="82">
        <f>IFERROR(S25/(O25+P25),"-")</f>
        <v>0.11764705882353</v>
      </c>
      <c r="U25" s="182"/>
      <c r="V25" s="84">
        <v>0</v>
      </c>
      <c r="W25" s="82">
        <f>IF(P25=0,"-",V25/P25)</f>
        <v>0</v>
      </c>
      <c r="X25" s="186">
        <v>39000</v>
      </c>
      <c r="Y25" s="187">
        <f>IFERROR(X25/P25,"-")</f>
        <v>2294.1176470588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0.058823529411765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9</v>
      </c>
      <c r="BO25" s="120">
        <f>IF(P25=0,"",IF(BN25=0,"",(BN25/P25)))</f>
        <v>0.52941176470588</v>
      </c>
      <c r="BP25" s="121">
        <v>1</v>
      </c>
      <c r="BQ25" s="122">
        <f>IFERROR(BP25/BN25,"-")</f>
        <v>0.11111111111111</v>
      </c>
      <c r="BR25" s="123">
        <v>5000</v>
      </c>
      <c r="BS25" s="124">
        <f>IFERROR(BR25/BN25,"-")</f>
        <v>555.55555555556</v>
      </c>
      <c r="BT25" s="125">
        <v>1</v>
      </c>
      <c r="BU25" s="125"/>
      <c r="BV25" s="125"/>
      <c r="BW25" s="126">
        <v>4</v>
      </c>
      <c r="BX25" s="127">
        <f>IF(P25=0,"",IF(BW25=0,"",(BW25/P25)))</f>
        <v>0.23529411764706</v>
      </c>
      <c r="BY25" s="128">
        <v>1</v>
      </c>
      <c r="BZ25" s="129">
        <f>IFERROR(BY25/BW25,"-")</f>
        <v>0.25</v>
      </c>
      <c r="CA25" s="130">
        <v>56000</v>
      </c>
      <c r="CB25" s="131">
        <f>IFERROR(CA25/BW25,"-")</f>
        <v>14000</v>
      </c>
      <c r="CC25" s="132"/>
      <c r="CD25" s="132"/>
      <c r="CE25" s="132">
        <v>1</v>
      </c>
      <c r="CF25" s="133">
        <v>3</v>
      </c>
      <c r="CG25" s="134">
        <f>IF(P25=0,"",IF(CF25=0,"",(CF25/P25)))</f>
        <v>0.17647058823529</v>
      </c>
      <c r="CH25" s="135">
        <v>1</v>
      </c>
      <c r="CI25" s="136">
        <f>IFERROR(CH25/CF25,"-")</f>
        <v>0.33333333333333</v>
      </c>
      <c r="CJ25" s="137">
        <v>38000</v>
      </c>
      <c r="CK25" s="138">
        <f>IFERROR(CJ25/CF25,"-")</f>
        <v>12666.666666667</v>
      </c>
      <c r="CL25" s="139"/>
      <c r="CM25" s="139"/>
      <c r="CN25" s="139">
        <v>1</v>
      </c>
      <c r="CO25" s="140">
        <v>0</v>
      </c>
      <c r="CP25" s="141">
        <v>39000</v>
      </c>
      <c r="CQ25" s="141">
        <v>56000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0.025</v>
      </c>
      <c r="B26" s="203" t="s">
        <v>116</v>
      </c>
      <c r="C26" s="203"/>
      <c r="D26" s="203" t="s">
        <v>89</v>
      </c>
      <c r="E26" s="203" t="s">
        <v>90</v>
      </c>
      <c r="F26" s="203" t="s">
        <v>79</v>
      </c>
      <c r="G26" s="203" t="s">
        <v>65</v>
      </c>
      <c r="H26" s="90" t="s">
        <v>117</v>
      </c>
      <c r="I26" s="205" t="s">
        <v>118</v>
      </c>
      <c r="J26" s="188">
        <v>120000</v>
      </c>
      <c r="K26" s="81">
        <v>0</v>
      </c>
      <c r="L26" s="81">
        <v>0</v>
      </c>
      <c r="M26" s="81">
        <v>41</v>
      </c>
      <c r="N26" s="91">
        <v>2</v>
      </c>
      <c r="O26" s="92">
        <v>0</v>
      </c>
      <c r="P26" s="93">
        <f>N26+O26</f>
        <v>2</v>
      </c>
      <c r="Q26" s="82">
        <f>IFERROR(P26/M26,"-")</f>
        <v>0.048780487804878</v>
      </c>
      <c r="R26" s="81">
        <v>0</v>
      </c>
      <c r="S26" s="81">
        <v>0</v>
      </c>
      <c r="T26" s="82">
        <f>IFERROR(S26/(O26+P26),"-")</f>
        <v>0</v>
      </c>
      <c r="U26" s="182">
        <f>IFERROR(J26/SUM(P26:P27),"-")</f>
        <v>30000</v>
      </c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>
        <f>SUM(X26:X27)-SUM(J26:J27)</f>
        <v>-117000</v>
      </c>
      <c r="AB26" s="85">
        <f>SUM(X26:X27)/SUM(J26:J27)</f>
        <v>0.025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0.5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1</v>
      </c>
      <c r="BX26" s="127">
        <f>IF(P26=0,"",IF(BW26=0,"",(BW26/P26)))</f>
        <v>0.5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119</v>
      </c>
      <c r="C27" s="203"/>
      <c r="D27" s="203" t="s">
        <v>89</v>
      </c>
      <c r="E27" s="203" t="s">
        <v>90</v>
      </c>
      <c r="F27" s="203" t="s">
        <v>76</v>
      </c>
      <c r="G27" s="203"/>
      <c r="H27" s="90"/>
      <c r="I27" s="90"/>
      <c r="J27" s="188"/>
      <c r="K27" s="81">
        <v>0</v>
      </c>
      <c r="L27" s="81">
        <v>0</v>
      </c>
      <c r="M27" s="81">
        <v>191</v>
      </c>
      <c r="N27" s="91">
        <v>2</v>
      </c>
      <c r="O27" s="92">
        <v>0</v>
      </c>
      <c r="P27" s="93">
        <f>N27+O27</f>
        <v>2</v>
      </c>
      <c r="Q27" s="82">
        <f>IFERROR(P27/M27,"-")</f>
        <v>0.010471204188482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1</v>
      </c>
      <c r="W27" s="82">
        <f>IF(P27=0,"-",V27/P27)</f>
        <v>0.5</v>
      </c>
      <c r="X27" s="186">
        <v>3000</v>
      </c>
      <c r="Y27" s="187">
        <f>IFERROR(X27/P27,"-")</f>
        <v>1500</v>
      </c>
      <c r="Z27" s="187">
        <f>IFERROR(X27/V27,"-")</f>
        <v>3000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0.5</v>
      </c>
      <c r="BP27" s="121">
        <v>1</v>
      </c>
      <c r="BQ27" s="122">
        <f>IFERROR(BP27/BN27,"-")</f>
        <v>1</v>
      </c>
      <c r="BR27" s="123">
        <v>3000</v>
      </c>
      <c r="BS27" s="124">
        <f>IFERROR(BR27/BN27,"-")</f>
        <v>3000</v>
      </c>
      <c r="BT27" s="125">
        <v>1</v>
      </c>
      <c r="BU27" s="125"/>
      <c r="BV27" s="125"/>
      <c r="BW27" s="126">
        <v>1</v>
      </c>
      <c r="BX27" s="127">
        <f>IF(P27=0,"",IF(BW27=0,"",(BW27/P27)))</f>
        <v>0.5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3000</v>
      </c>
      <c r="CQ27" s="141">
        <v>3000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0.41666666666667</v>
      </c>
      <c r="B28" s="203" t="s">
        <v>120</v>
      </c>
      <c r="C28" s="203"/>
      <c r="D28" s="203" t="s">
        <v>89</v>
      </c>
      <c r="E28" s="203" t="s">
        <v>90</v>
      </c>
      <c r="F28" s="203" t="s">
        <v>86</v>
      </c>
      <c r="G28" s="203" t="s">
        <v>69</v>
      </c>
      <c r="H28" s="90" t="s">
        <v>117</v>
      </c>
      <c r="I28" s="205" t="s">
        <v>121</v>
      </c>
      <c r="J28" s="188">
        <v>150000</v>
      </c>
      <c r="K28" s="81">
        <v>0</v>
      </c>
      <c r="L28" s="81">
        <v>0</v>
      </c>
      <c r="M28" s="81">
        <v>153</v>
      </c>
      <c r="N28" s="91">
        <v>12</v>
      </c>
      <c r="O28" s="92">
        <v>0</v>
      </c>
      <c r="P28" s="93">
        <f>N28+O28</f>
        <v>12</v>
      </c>
      <c r="Q28" s="82">
        <f>IFERROR(P28/M28,"-")</f>
        <v>0.07843137254902</v>
      </c>
      <c r="R28" s="81">
        <v>0</v>
      </c>
      <c r="S28" s="81">
        <v>4</v>
      </c>
      <c r="T28" s="82">
        <f>IFERROR(S28/(O28+P28),"-")</f>
        <v>0.33333333333333</v>
      </c>
      <c r="U28" s="182">
        <f>IFERROR(J28/SUM(P28:P29),"-")</f>
        <v>9375</v>
      </c>
      <c r="V28" s="84">
        <v>2</v>
      </c>
      <c r="W28" s="82">
        <f>IF(P28=0,"-",V28/P28)</f>
        <v>0.16666666666667</v>
      </c>
      <c r="X28" s="186">
        <v>26000</v>
      </c>
      <c r="Y28" s="187">
        <f>IFERROR(X28/P28,"-")</f>
        <v>2166.6666666667</v>
      </c>
      <c r="Z28" s="187">
        <f>IFERROR(X28/V28,"-")</f>
        <v>13000</v>
      </c>
      <c r="AA28" s="188">
        <f>SUM(X28:X29)-SUM(J28:J29)</f>
        <v>-87500</v>
      </c>
      <c r="AB28" s="85">
        <f>SUM(X28:X29)/SUM(J28:J29)</f>
        <v>0.41666666666667</v>
      </c>
      <c r="AC28" s="79"/>
      <c r="AD28" s="94">
        <v>1</v>
      </c>
      <c r="AE28" s="95">
        <f>IF(P28=0,"",IF(AD28=0,"",(AD28/P28)))</f>
        <v>0.083333333333333</v>
      </c>
      <c r="AF28" s="94"/>
      <c r="AG28" s="96">
        <f>IFERROR(AF28/AD28,"-")</f>
        <v>0</v>
      </c>
      <c r="AH28" s="97"/>
      <c r="AI28" s="98">
        <f>IFERROR(AH28/AD28,"-")</f>
        <v>0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5</v>
      </c>
      <c r="BF28" s="113">
        <f>IF(P28=0,"",IF(BE28=0,"",(BE28/P28)))</f>
        <v>0.41666666666667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5</v>
      </c>
      <c r="BO28" s="120">
        <f>IF(P28=0,"",IF(BN28=0,"",(BN28/P28)))</f>
        <v>0.41666666666667</v>
      </c>
      <c r="BP28" s="121">
        <v>1</v>
      </c>
      <c r="BQ28" s="122">
        <f>IFERROR(BP28/BN28,"-")</f>
        <v>0.2</v>
      </c>
      <c r="BR28" s="123">
        <v>11000</v>
      </c>
      <c r="BS28" s="124">
        <f>IFERROR(BR28/BN28,"-")</f>
        <v>2200</v>
      </c>
      <c r="BT28" s="125"/>
      <c r="BU28" s="125"/>
      <c r="BV28" s="125">
        <v>1</v>
      </c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>
        <v>1</v>
      </c>
      <c r="CG28" s="134">
        <f>IF(P28=0,"",IF(CF28=0,"",(CF28/P28)))</f>
        <v>0.083333333333333</v>
      </c>
      <c r="CH28" s="135">
        <v>1</v>
      </c>
      <c r="CI28" s="136">
        <f>IFERROR(CH28/CF28,"-")</f>
        <v>1</v>
      </c>
      <c r="CJ28" s="137">
        <v>15000</v>
      </c>
      <c r="CK28" s="138">
        <f>IFERROR(CJ28/CF28,"-")</f>
        <v>15000</v>
      </c>
      <c r="CL28" s="139"/>
      <c r="CM28" s="139"/>
      <c r="CN28" s="139">
        <v>1</v>
      </c>
      <c r="CO28" s="140">
        <v>2</v>
      </c>
      <c r="CP28" s="141">
        <v>26000</v>
      </c>
      <c r="CQ28" s="141">
        <v>15000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122</v>
      </c>
      <c r="C29" s="203"/>
      <c r="D29" s="203" t="s">
        <v>89</v>
      </c>
      <c r="E29" s="203" t="s">
        <v>90</v>
      </c>
      <c r="F29" s="203" t="s">
        <v>76</v>
      </c>
      <c r="G29" s="203"/>
      <c r="H29" s="90"/>
      <c r="I29" s="90"/>
      <c r="J29" s="188"/>
      <c r="K29" s="81">
        <v>0</v>
      </c>
      <c r="L29" s="81">
        <v>0</v>
      </c>
      <c r="M29" s="81">
        <v>7</v>
      </c>
      <c r="N29" s="91">
        <v>4</v>
      </c>
      <c r="O29" s="92">
        <v>0</v>
      </c>
      <c r="P29" s="93">
        <f>N29+O29</f>
        <v>4</v>
      </c>
      <c r="Q29" s="82">
        <f>IFERROR(P29/M29,"-")</f>
        <v>0.57142857142857</v>
      </c>
      <c r="R29" s="81">
        <v>1</v>
      </c>
      <c r="S29" s="81">
        <v>0</v>
      </c>
      <c r="T29" s="82">
        <f>IFERROR(S29/(O29+P29),"-")</f>
        <v>0</v>
      </c>
      <c r="U29" s="182"/>
      <c r="V29" s="84">
        <v>2</v>
      </c>
      <c r="W29" s="82">
        <f>IF(P29=0,"-",V29/P29)</f>
        <v>0.5</v>
      </c>
      <c r="X29" s="186">
        <v>36500</v>
      </c>
      <c r="Y29" s="187">
        <f>IFERROR(X29/P29,"-")</f>
        <v>9125</v>
      </c>
      <c r="Z29" s="187">
        <f>IFERROR(X29/V29,"-")</f>
        <v>18250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4</v>
      </c>
      <c r="BX29" s="127">
        <f>IF(P29=0,"",IF(BW29=0,"",(BW29/P29)))</f>
        <v>1</v>
      </c>
      <c r="BY29" s="128">
        <v>2</v>
      </c>
      <c r="BZ29" s="129">
        <f>IFERROR(BY29/BW29,"-")</f>
        <v>0.5</v>
      </c>
      <c r="CA29" s="130">
        <v>36500</v>
      </c>
      <c r="CB29" s="131">
        <f>IFERROR(CA29/BW29,"-")</f>
        <v>9125</v>
      </c>
      <c r="CC29" s="132"/>
      <c r="CD29" s="132">
        <v>1</v>
      </c>
      <c r="CE29" s="132">
        <v>1</v>
      </c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2</v>
      </c>
      <c r="CP29" s="141">
        <v>36500</v>
      </c>
      <c r="CQ29" s="141">
        <v>26500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 t="str">
        <f>AB30</f>
        <v>0</v>
      </c>
      <c r="B30" s="203" t="s">
        <v>123</v>
      </c>
      <c r="C30" s="203"/>
      <c r="D30" s="203"/>
      <c r="E30" s="203"/>
      <c r="F30" s="203" t="s">
        <v>86</v>
      </c>
      <c r="G30" s="203" t="s">
        <v>124</v>
      </c>
      <c r="H30" s="90" t="s">
        <v>125</v>
      </c>
      <c r="I30" s="205" t="s">
        <v>126</v>
      </c>
      <c r="J30" s="188">
        <v>0</v>
      </c>
      <c r="K30" s="81">
        <v>0</v>
      </c>
      <c r="L30" s="81">
        <v>0</v>
      </c>
      <c r="M30" s="81">
        <v>48</v>
      </c>
      <c r="N30" s="91">
        <v>1</v>
      </c>
      <c r="O30" s="92">
        <v>0</v>
      </c>
      <c r="P30" s="93">
        <f>N30+O30</f>
        <v>1</v>
      </c>
      <c r="Q30" s="82">
        <f>IFERROR(P30/M30,"-")</f>
        <v>0.020833333333333</v>
      </c>
      <c r="R30" s="81">
        <v>0</v>
      </c>
      <c r="S30" s="81">
        <v>0</v>
      </c>
      <c r="T30" s="82">
        <f>IFERROR(S30/(O30+P30),"-")</f>
        <v>0</v>
      </c>
      <c r="U30" s="182">
        <f>IFERROR(J30/SUM(P30:P31),"-")</f>
        <v>0</v>
      </c>
      <c r="V30" s="84">
        <v>1</v>
      </c>
      <c r="W30" s="82">
        <f>IF(P30=0,"-",V30/P30)</f>
        <v>1</v>
      </c>
      <c r="X30" s="186">
        <v>35000</v>
      </c>
      <c r="Y30" s="187">
        <f>IFERROR(X30/P30,"-")</f>
        <v>35000</v>
      </c>
      <c r="Z30" s="187">
        <f>IFERROR(X30/V30,"-")</f>
        <v>35000</v>
      </c>
      <c r="AA30" s="188">
        <f>SUM(X30:X31)-SUM(J30:J31)</f>
        <v>35000</v>
      </c>
      <c r="AB30" s="85" t="str">
        <f>SUM(X30:X31)/SUM(J30:J31)</f>
        <v>0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>
        <v>1</v>
      </c>
      <c r="BX30" s="127">
        <f>IF(P30=0,"",IF(BW30=0,"",(BW30/P30)))</f>
        <v>1</v>
      </c>
      <c r="BY30" s="128">
        <v>1</v>
      </c>
      <c r="BZ30" s="129">
        <f>IFERROR(BY30/BW30,"-")</f>
        <v>1</v>
      </c>
      <c r="CA30" s="130">
        <v>35000</v>
      </c>
      <c r="CB30" s="131">
        <f>IFERROR(CA30/BW30,"-")</f>
        <v>35000</v>
      </c>
      <c r="CC30" s="132"/>
      <c r="CD30" s="132"/>
      <c r="CE30" s="132">
        <v>1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35000</v>
      </c>
      <c r="CQ30" s="141">
        <v>35000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127</v>
      </c>
      <c r="C31" s="203"/>
      <c r="D31" s="203"/>
      <c r="E31" s="203"/>
      <c r="F31" s="203" t="s">
        <v>76</v>
      </c>
      <c r="G31" s="203"/>
      <c r="H31" s="90"/>
      <c r="I31" s="90"/>
      <c r="J31" s="188"/>
      <c r="K31" s="81">
        <v>0</v>
      </c>
      <c r="L31" s="81">
        <v>0</v>
      </c>
      <c r="M31" s="81">
        <v>0</v>
      </c>
      <c r="N31" s="91">
        <v>0</v>
      </c>
      <c r="O31" s="92">
        <v>0</v>
      </c>
      <c r="P31" s="93">
        <f>N31+O31</f>
        <v>0</v>
      </c>
      <c r="Q31" s="82" t="str">
        <f>IFERROR(P31/M31,"-")</f>
        <v>-</v>
      </c>
      <c r="R31" s="81">
        <v>0</v>
      </c>
      <c r="S31" s="81">
        <v>0</v>
      </c>
      <c r="T31" s="82" t="str">
        <f>IFERROR(S31/(O31+P31),"-")</f>
        <v>-</v>
      </c>
      <c r="U31" s="182"/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/>
      <c r="AB31" s="85"/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30"/>
      <c r="B32" s="87"/>
      <c r="C32" s="88"/>
      <c r="D32" s="88"/>
      <c r="E32" s="88"/>
      <c r="F32" s="89"/>
      <c r="G32" s="90"/>
      <c r="H32" s="90"/>
      <c r="I32" s="90"/>
      <c r="J32" s="192"/>
      <c r="K32" s="34"/>
      <c r="L32" s="34"/>
      <c r="M32" s="31"/>
      <c r="N32" s="23"/>
      <c r="O32" s="23"/>
      <c r="P32" s="23"/>
      <c r="Q32" s="33"/>
      <c r="R32" s="32"/>
      <c r="S32" s="23"/>
      <c r="T32" s="32"/>
      <c r="U32" s="183"/>
      <c r="V32" s="25"/>
      <c r="W32" s="25"/>
      <c r="X32" s="189"/>
      <c r="Y32" s="189"/>
      <c r="Z32" s="189"/>
      <c r="AA32" s="189"/>
      <c r="AB32" s="33"/>
      <c r="AC32" s="59"/>
      <c r="AD32" s="63"/>
      <c r="AE32" s="64"/>
      <c r="AF32" s="63"/>
      <c r="AG32" s="67"/>
      <c r="AH32" s="68"/>
      <c r="AI32" s="69"/>
      <c r="AJ32" s="70"/>
      <c r="AK32" s="70"/>
      <c r="AL32" s="70"/>
      <c r="AM32" s="63"/>
      <c r="AN32" s="64"/>
      <c r="AO32" s="63"/>
      <c r="AP32" s="67"/>
      <c r="AQ32" s="68"/>
      <c r="AR32" s="69"/>
      <c r="AS32" s="70"/>
      <c r="AT32" s="70"/>
      <c r="AU32" s="70"/>
      <c r="AV32" s="63"/>
      <c r="AW32" s="64"/>
      <c r="AX32" s="63"/>
      <c r="AY32" s="67"/>
      <c r="AZ32" s="68"/>
      <c r="BA32" s="69"/>
      <c r="BB32" s="70"/>
      <c r="BC32" s="70"/>
      <c r="BD32" s="70"/>
      <c r="BE32" s="63"/>
      <c r="BF32" s="64"/>
      <c r="BG32" s="63"/>
      <c r="BH32" s="67"/>
      <c r="BI32" s="68"/>
      <c r="BJ32" s="69"/>
      <c r="BK32" s="70"/>
      <c r="BL32" s="70"/>
      <c r="BM32" s="70"/>
      <c r="BN32" s="65"/>
      <c r="BO32" s="66"/>
      <c r="BP32" s="63"/>
      <c r="BQ32" s="67"/>
      <c r="BR32" s="68"/>
      <c r="BS32" s="69"/>
      <c r="BT32" s="70"/>
      <c r="BU32" s="70"/>
      <c r="BV32" s="70"/>
      <c r="BW32" s="65"/>
      <c r="BX32" s="66"/>
      <c r="BY32" s="63"/>
      <c r="BZ32" s="67"/>
      <c r="CA32" s="68"/>
      <c r="CB32" s="69"/>
      <c r="CC32" s="70"/>
      <c r="CD32" s="70"/>
      <c r="CE32" s="70"/>
      <c r="CF32" s="65"/>
      <c r="CG32" s="66"/>
      <c r="CH32" s="63"/>
      <c r="CI32" s="67"/>
      <c r="CJ32" s="68"/>
      <c r="CK32" s="69"/>
      <c r="CL32" s="70"/>
      <c r="CM32" s="70"/>
      <c r="CN32" s="70"/>
      <c r="CO32" s="71"/>
      <c r="CP32" s="68"/>
      <c r="CQ32" s="68"/>
      <c r="CR32" s="68"/>
      <c r="CS32" s="72"/>
    </row>
    <row r="33" spans="1:98">
      <c r="A33" s="30"/>
      <c r="B33" s="37"/>
      <c r="C33" s="21"/>
      <c r="D33" s="21"/>
      <c r="E33" s="21"/>
      <c r="F33" s="22"/>
      <c r="G33" s="36"/>
      <c r="H33" s="36"/>
      <c r="I33" s="75"/>
      <c r="J33" s="193"/>
      <c r="K33" s="34"/>
      <c r="L33" s="34"/>
      <c r="M33" s="31"/>
      <c r="N33" s="23"/>
      <c r="O33" s="23"/>
      <c r="P33" s="23"/>
      <c r="Q33" s="33"/>
      <c r="R33" s="32"/>
      <c r="S33" s="23"/>
      <c r="T33" s="32"/>
      <c r="U33" s="183"/>
      <c r="V33" s="25"/>
      <c r="W33" s="25"/>
      <c r="X33" s="189"/>
      <c r="Y33" s="189"/>
      <c r="Z33" s="189"/>
      <c r="AA33" s="189"/>
      <c r="AB33" s="33"/>
      <c r="AC33" s="61"/>
      <c r="AD33" s="63"/>
      <c r="AE33" s="64"/>
      <c r="AF33" s="63"/>
      <c r="AG33" s="67"/>
      <c r="AH33" s="68"/>
      <c r="AI33" s="69"/>
      <c r="AJ33" s="70"/>
      <c r="AK33" s="70"/>
      <c r="AL33" s="70"/>
      <c r="AM33" s="63"/>
      <c r="AN33" s="64"/>
      <c r="AO33" s="63"/>
      <c r="AP33" s="67"/>
      <c r="AQ33" s="68"/>
      <c r="AR33" s="69"/>
      <c r="AS33" s="70"/>
      <c r="AT33" s="70"/>
      <c r="AU33" s="70"/>
      <c r="AV33" s="63"/>
      <c r="AW33" s="64"/>
      <c r="AX33" s="63"/>
      <c r="AY33" s="67"/>
      <c r="AZ33" s="68"/>
      <c r="BA33" s="69"/>
      <c r="BB33" s="70"/>
      <c r="BC33" s="70"/>
      <c r="BD33" s="70"/>
      <c r="BE33" s="63"/>
      <c r="BF33" s="64"/>
      <c r="BG33" s="63"/>
      <c r="BH33" s="67"/>
      <c r="BI33" s="68"/>
      <c r="BJ33" s="69"/>
      <c r="BK33" s="70"/>
      <c r="BL33" s="70"/>
      <c r="BM33" s="70"/>
      <c r="BN33" s="65"/>
      <c r="BO33" s="66"/>
      <c r="BP33" s="63"/>
      <c r="BQ33" s="67"/>
      <c r="BR33" s="68"/>
      <c r="BS33" s="69"/>
      <c r="BT33" s="70"/>
      <c r="BU33" s="70"/>
      <c r="BV33" s="70"/>
      <c r="BW33" s="65"/>
      <c r="BX33" s="66"/>
      <c r="BY33" s="63"/>
      <c r="BZ33" s="67"/>
      <c r="CA33" s="68"/>
      <c r="CB33" s="69"/>
      <c r="CC33" s="70"/>
      <c r="CD33" s="70"/>
      <c r="CE33" s="70"/>
      <c r="CF33" s="65"/>
      <c r="CG33" s="66"/>
      <c r="CH33" s="63"/>
      <c r="CI33" s="67"/>
      <c r="CJ33" s="68"/>
      <c r="CK33" s="69"/>
      <c r="CL33" s="70"/>
      <c r="CM33" s="70"/>
      <c r="CN33" s="70"/>
      <c r="CO33" s="71"/>
      <c r="CP33" s="68"/>
      <c r="CQ33" s="68"/>
      <c r="CR33" s="68"/>
      <c r="CS33" s="72"/>
    </row>
    <row r="34" spans="1:98">
      <c r="A34" s="19">
        <f>AB34</f>
        <v>0.26743421052632</v>
      </c>
      <c r="B34" s="39"/>
      <c r="C34" s="39"/>
      <c r="D34" s="39"/>
      <c r="E34" s="39"/>
      <c r="F34" s="39"/>
      <c r="G34" s="40" t="s">
        <v>128</v>
      </c>
      <c r="H34" s="40"/>
      <c r="I34" s="40"/>
      <c r="J34" s="190">
        <f>SUM(J6:J33)</f>
        <v>1520000</v>
      </c>
      <c r="K34" s="41">
        <f>SUM(K6:K33)</f>
        <v>0</v>
      </c>
      <c r="L34" s="41">
        <f>SUM(L6:L33)</f>
        <v>0</v>
      </c>
      <c r="M34" s="41">
        <f>SUM(M6:M33)</f>
        <v>1308</v>
      </c>
      <c r="N34" s="41">
        <f>SUM(N6:N33)</f>
        <v>135</v>
      </c>
      <c r="O34" s="41">
        <f>SUM(O6:O33)</f>
        <v>0</v>
      </c>
      <c r="P34" s="41">
        <f>SUM(P6:P33)</f>
        <v>135</v>
      </c>
      <c r="Q34" s="42">
        <f>IFERROR(P34/M34,"-")</f>
        <v>0.10321100917431</v>
      </c>
      <c r="R34" s="78">
        <f>SUM(R6:R33)</f>
        <v>7</v>
      </c>
      <c r="S34" s="78">
        <f>SUM(S6:S33)</f>
        <v>32</v>
      </c>
      <c r="T34" s="42">
        <f>IFERROR(R34/P34,"-")</f>
        <v>0.051851851851852</v>
      </c>
      <c r="U34" s="184">
        <f>IFERROR(J34/P34,"-")</f>
        <v>11259.259259259</v>
      </c>
      <c r="V34" s="44">
        <f>SUM(V6:V33)</f>
        <v>17</v>
      </c>
      <c r="W34" s="42">
        <f>IFERROR(V34/P34,"-")</f>
        <v>0.12592592592593</v>
      </c>
      <c r="X34" s="190">
        <f>SUM(X6:X33)</f>
        <v>406500</v>
      </c>
      <c r="Y34" s="190">
        <f>IFERROR(X34/P34,"-")</f>
        <v>3011.1111111111</v>
      </c>
      <c r="Z34" s="190">
        <f>IFERROR(X34/V34,"-")</f>
        <v>23911.764705882</v>
      </c>
      <c r="AA34" s="190">
        <f>X34-J34</f>
        <v>-1113500</v>
      </c>
      <c r="AB34" s="47">
        <f>X34/J34</f>
        <v>0.26743421052632</v>
      </c>
      <c r="AC34" s="60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20"/>
    <mergeCell ref="J11:J20"/>
    <mergeCell ref="U11:U20"/>
    <mergeCell ref="AA11:AA20"/>
    <mergeCell ref="AB11:AB20"/>
    <mergeCell ref="A21:A25"/>
    <mergeCell ref="J21:J25"/>
    <mergeCell ref="U21:U25"/>
    <mergeCell ref="AA21:AA25"/>
    <mergeCell ref="AB21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129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0.33</v>
      </c>
      <c r="B6" s="203" t="s">
        <v>130</v>
      </c>
      <c r="C6" s="203" t="s">
        <v>131</v>
      </c>
      <c r="D6" s="203" t="s">
        <v>132</v>
      </c>
      <c r="E6" s="203" t="s">
        <v>133</v>
      </c>
      <c r="F6" s="203" t="s">
        <v>64</v>
      </c>
      <c r="G6" s="203" t="s">
        <v>134</v>
      </c>
      <c r="H6" s="90" t="s">
        <v>135</v>
      </c>
      <c r="I6" s="90" t="s">
        <v>136</v>
      </c>
      <c r="J6" s="188">
        <v>100000</v>
      </c>
      <c r="K6" s="81">
        <v>0</v>
      </c>
      <c r="L6" s="81">
        <v>0</v>
      </c>
      <c r="M6" s="81">
        <v>30</v>
      </c>
      <c r="N6" s="91">
        <v>6</v>
      </c>
      <c r="O6" s="92">
        <v>0</v>
      </c>
      <c r="P6" s="93">
        <f>N6+O6</f>
        <v>6</v>
      </c>
      <c r="Q6" s="82">
        <f>IFERROR(P6/M6,"-")</f>
        <v>0.2</v>
      </c>
      <c r="R6" s="81">
        <v>0</v>
      </c>
      <c r="S6" s="81">
        <v>3</v>
      </c>
      <c r="T6" s="82">
        <f>IFERROR(S6/(O6+P6),"-")</f>
        <v>0.5</v>
      </c>
      <c r="U6" s="182">
        <f>IFERROR(J6/SUM(P6:P7),"-")</f>
        <v>10000</v>
      </c>
      <c r="V6" s="84">
        <v>1</v>
      </c>
      <c r="W6" s="82">
        <f>IF(P6=0,"-",V6/P6)</f>
        <v>0.16666666666667</v>
      </c>
      <c r="X6" s="186">
        <v>5000</v>
      </c>
      <c r="Y6" s="187">
        <f>IFERROR(X6/P6,"-")</f>
        <v>833.33333333333</v>
      </c>
      <c r="Z6" s="187">
        <f>IFERROR(X6/V6,"-")</f>
        <v>5000</v>
      </c>
      <c r="AA6" s="188">
        <f>SUM(X6:X7)-SUM(J6:J7)</f>
        <v>-67000</v>
      </c>
      <c r="AB6" s="85">
        <f>SUM(X6:X7)/SUM(J6:J7)</f>
        <v>0.33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0.16666666666667</v>
      </c>
      <c r="AO6" s="100">
        <v>1</v>
      </c>
      <c r="AP6" s="102">
        <f>IFERROR(AP6/AM6,"-")</f>
        <v>0</v>
      </c>
      <c r="AQ6" s="103">
        <v>5000</v>
      </c>
      <c r="AR6" s="104">
        <f>IFERROR(AQ6/AM6,"-")</f>
        <v>5000</v>
      </c>
      <c r="AS6" s="105"/>
      <c r="AT6" s="105">
        <v>1</v>
      </c>
      <c r="AU6" s="105"/>
      <c r="AV6" s="106">
        <v>1</v>
      </c>
      <c r="AW6" s="107">
        <f>IF(P6=0,"",IF(AV6=0,"",(AV6/P6)))</f>
        <v>0.16666666666667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0.16666666666667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5000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137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0</v>
      </c>
      <c r="L7" s="81">
        <v>0</v>
      </c>
      <c r="M7" s="81">
        <v>4</v>
      </c>
      <c r="N7" s="91">
        <v>4</v>
      </c>
      <c r="O7" s="92">
        <v>0</v>
      </c>
      <c r="P7" s="93">
        <f>N7+O7</f>
        <v>4</v>
      </c>
      <c r="Q7" s="82">
        <f>IFERROR(P7/M7,"-")</f>
        <v>1</v>
      </c>
      <c r="R7" s="81">
        <v>0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0.25</v>
      </c>
      <c r="X7" s="186">
        <v>28000</v>
      </c>
      <c r="Y7" s="187">
        <f>IFERROR(X7/P7,"-")</f>
        <v>7000</v>
      </c>
      <c r="Z7" s="187">
        <f>IFERROR(X7/V7,"-")</f>
        <v>28000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0.75</v>
      </c>
      <c r="BG7" s="112">
        <v>1</v>
      </c>
      <c r="BH7" s="114">
        <f>IFERROR(BG7/BE7,"-")</f>
        <v>0.33333333333333</v>
      </c>
      <c r="BI7" s="115">
        <v>28000</v>
      </c>
      <c r="BJ7" s="116">
        <f>IFERROR(BI7/BE7,"-")</f>
        <v>9333.3333333333</v>
      </c>
      <c r="BK7" s="117"/>
      <c r="BL7" s="117"/>
      <c r="BM7" s="117">
        <v>1</v>
      </c>
      <c r="BN7" s="119">
        <v>1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28000</v>
      </c>
      <c r="CQ7" s="141">
        <v>28000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0.33</v>
      </c>
      <c r="B10" s="39"/>
      <c r="C10" s="39"/>
      <c r="D10" s="39"/>
      <c r="E10" s="39"/>
      <c r="F10" s="39"/>
      <c r="G10" s="40" t="s">
        <v>138</v>
      </c>
      <c r="H10" s="40"/>
      <c r="I10" s="40"/>
      <c r="J10" s="190">
        <f>SUM(J6:J9)</f>
        <v>100000</v>
      </c>
      <c r="K10" s="41">
        <f>SUM(K6:K9)</f>
        <v>0</v>
      </c>
      <c r="L10" s="41">
        <f>SUM(L6:L9)</f>
        <v>0</v>
      </c>
      <c r="M10" s="41">
        <f>SUM(M6:M9)</f>
        <v>34</v>
      </c>
      <c r="N10" s="41">
        <f>SUM(N6:N9)</f>
        <v>10</v>
      </c>
      <c r="O10" s="41">
        <f>SUM(O6:O9)</f>
        <v>0</v>
      </c>
      <c r="P10" s="41">
        <f>SUM(P6:P9)</f>
        <v>10</v>
      </c>
      <c r="Q10" s="42">
        <f>IFERROR(P10/M10,"-")</f>
        <v>0.29411764705882</v>
      </c>
      <c r="R10" s="78">
        <f>SUM(R6:R9)</f>
        <v>0</v>
      </c>
      <c r="S10" s="78">
        <f>SUM(S6:S9)</f>
        <v>3</v>
      </c>
      <c r="T10" s="42">
        <f>IFERROR(R10/P10,"-")</f>
        <v>0</v>
      </c>
      <c r="U10" s="184">
        <f>IFERROR(J10/P10,"-")</f>
        <v>10000</v>
      </c>
      <c r="V10" s="44">
        <f>SUM(V6:V9)</f>
        <v>2</v>
      </c>
      <c r="W10" s="42">
        <f>IFERROR(V10/P10,"-")</f>
        <v>0.2</v>
      </c>
      <c r="X10" s="190">
        <f>SUM(X6:X9)</f>
        <v>33000</v>
      </c>
      <c r="Y10" s="190">
        <f>IFERROR(X10/P10,"-")</f>
        <v>3300</v>
      </c>
      <c r="Z10" s="190">
        <f>IFERROR(X10/V10,"-")</f>
        <v>16500</v>
      </c>
      <c r="AA10" s="190">
        <f>X10-J10</f>
        <v>-67000</v>
      </c>
      <c r="AB10" s="47">
        <f>X10/J10</f>
        <v>0.33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