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<sst xmlns="http://schemas.openxmlformats.org/spreadsheetml/2006/main" uniqueCount="104">
  <si>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</si>
  <si>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</si>
  <si>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</si>
  <si>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</si>
  <si>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</si>
  <si>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</si>
  <si>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</si>
  <si>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</si>
  <si>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</si>
  <si>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</si>
  <si>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</si>
  <si>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</si>
  <si>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</si>
  <si>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</si>
  <si>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</si>
  <si>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</si>
  <si>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</si>
  <si>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</si>
  <si>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</si>
  <si>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</si>
  <si>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</si>
  <si>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</si>
  <si>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</si>
  <si>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</si>
  <si>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02月</t>
  </si>
  <si>
    <t>アイメール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</si>
  <si>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</si>
  <si>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</si>
  <si>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</si>
  <si>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</si>
  <si>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</si>
  <si>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</si>
  <si>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</si>
  <si>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</si>
  <si>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</si>
  <si>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</si>
  <si>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</si>
  <si>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</si>
  <si>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</si>
  <si>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</si>
  <si>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</si>
  <si>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</si>
  <si>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</si>
  <si>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</si>
  <si>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</si>
  <si>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</si>
  <si>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</si>
  <si>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</si>
  <si>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</si>
  <si>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</si>
  <si>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</si>
  <si>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</si>
  <si>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</si>
  <si>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</si>
  <si>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</si>
  <si>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</si>
  <si>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</si>
  <si>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</si>
  <si>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</si>
  <si>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</si>
  <si>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sms_w610</t>
  </si>
  <si>
    <t>デリヘル版3（妃ひかり）</t>
  </si>
  <si>
    <t>1日1回かんたん出会い隙間時間に少しだけでOK</t>
  </si>
  <si>
    <t>i38</t>
  </si>
  <si>
    <t>スポニチ関東</t>
  </si>
  <si>
    <t>4C終面全5段</t>
  </si>
  <si>
    <t>2月06日(土)</t>
  </si>
  <si>
    <t>sms_w611</t>
  </si>
  <si>
    <t>スポニチ関西</t>
  </si>
  <si>
    <t>2月13日(土)</t>
  </si>
  <si>
    <t>sms_w612</t>
  </si>
  <si>
    <t>スポニチ西部</t>
  </si>
  <si>
    <t>2月07日(日)</t>
  </si>
  <si>
    <t>sms_w613</t>
  </si>
  <si>
    <t>スポニチ北海道</t>
  </si>
  <si>
    <t>smss2293</t>
  </si>
  <si>
    <t>(空電共通)</t>
  </si>
  <si>
    <t>空電</t>
  </si>
  <si>
    <t>空電(共通)</t>
  </si>
  <si>
    <t>sms_w614</t>
  </si>
  <si>
    <t>デリヘル版2（妃ひかり）</t>
  </si>
  <si>
    <t>サンスポ関東</t>
  </si>
  <si>
    <t>smss2294</t>
  </si>
  <si>
    <t>sms_w615</t>
  </si>
  <si>
    <t>GOGO(i31)</t>
  </si>
  <si>
    <t>サンスポ関西</t>
  </si>
  <si>
    <t>全5段</t>
  </si>
  <si>
    <t>smss2295</t>
  </si>
  <si>
    <t>sms_w616</t>
  </si>
  <si>
    <t>お祭り版（広瀬結香）</t>
  </si>
  <si>
    <t>出会い祭り</t>
  </si>
  <si>
    <t>i34</t>
  </si>
  <si>
    <t>2月21日(日)</t>
  </si>
  <si>
    <t>smss2296</t>
  </si>
  <si>
    <t>sms_w617</t>
  </si>
  <si>
    <t>東スポ・大スポ・中京スポ・九スポ</t>
  </si>
  <si>
    <t>記事枠</t>
  </si>
  <si>
    <t>2月18日(木)</t>
  </si>
  <si>
    <t>smss2297</t>
  </si>
  <si>
    <t>sms_w619</t>
  </si>
  <si>
    <t>九スポ</t>
  </si>
  <si>
    <t>2月28日(日)</t>
  </si>
  <si>
    <t>smss2299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</si>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</sst>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15</v>
      </c>
      <c r="D6" s="195">
        <v>1350000</v>
      </c>
      <c r="E6" s="81">
        <v>0</v>
      </c>
      <c r="F6" s="81">
        <v>0</v>
      </c>
      <c r="G6" s="81">
        <v>1008</v>
      </c>
      <c r="H6" s="91">
        <v>138</v>
      </c>
      <c r="I6" s="92">
        <v>1</v>
      </c>
      <c r="J6" s="145">
        <f>H6+I6</f>
        <v>139</v>
      </c>
      <c r="K6" s="82">
        <f>IFERROR(J6/G6,"-")</f>
        <v>0.13789682539683</v>
      </c>
      <c r="L6" s="81">
        <v>5</v>
      </c>
      <c r="M6" s="81">
        <v>31</v>
      </c>
      <c r="N6" s="82">
        <f>IFERROR(L6/J6,"-")</f>
        <v>0.035971223021583</v>
      </c>
      <c r="O6" s="83">
        <f>IFERROR(D6/J6,"-")</f>
        <v>9712.2302158273</v>
      </c>
      <c r="P6" s="84">
        <v>20</v>
      </c>
      <c r="Q6" s="82">
        <f>IFERROR(P6/J6,"-")</f>
        <v>0.14388489208633</v>
      </c>
      <c r="R6" s="200">
        <v>1584300</v>
      </c>
      <c r="S6" s="201">
        <f>IFERROR(R6/J6,"-")</f>
        <v>11397.841726619</v>
      </c>
      <c r="T6" s="201">
        <f>IFERROR(R6/P6,"-")</f>
        <v>79215</v>
      </c>
      <c r="U6" s="195">
        <f>IFERROR(R6-D6,"-")</f>
        <v>234300</v>
      </c>
      <c r="V6" s="85">
        <f>R6/D6</f>
        <v>1.1735555555556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1350000</v>
      </c>
      <c r="E9" s="41">
        <f>SUM(E6:E7)</f>
        <v>0</v>
      </c>
      <c r="F9" s="41">
        <f>SUM(F6:F7)</f>
        <v>0</v>
      </c>
      <c r="G9" s="41">
        <f>SUM(G6:G7)</f>
        <v>1008</v>
      </c>
      <c r="H9" s="41">
        <f>SUM(H6:H7)</f>
        <v>138</v>
      </c>
      <c r="I9" s="41">
        <f>SUM(I6:I7)</f>
        <v>1</v>
      </c>
      <c r="J9" s="41">
        <f>SUM(J6:J7)</f>
        <v>139</v>
      </c>
      <c r="K9" s="42">
        <f>IFERROR(J9/G9,"-")</f>
        <v>0.13789682539683</v>
      </c>
      <c r="L9" s="78">
        <f>SUM(L6:L7)</f>
        <v>5</v>
      </c>
      <c r="M9" s="78">
        <f>SUM(M6:M7)</f>
        <v>31</v>
      </c>
      <c r="N9" s="42">
        <f>IFERROR(L9/J9,"-")</f>
        <v>0.035971223021583</v>
      </c>
      <c r="O9" s="43">
        <f>IFERROR(D9/J9,"-")</f>
        <v>9712.2302158273</v>
      </c>
      <c r="P9" s="44">
        <f>SUM(P6:P7)</f>
        <v>20</v>
      </c>
      <c r="Q9" s="42">
        <f>IFERROR(P9/J9,"-")</f>
        <v>0.14388489208633</v>
      </c>
      <c r="R9" s="45">
        <f>SUM(R6:R7)</f>
        <v>1584300</v>
      </c>
      <c r="S9" s="45">
        <f>IFERROR(R9/J9,"-")</f>
        <v>11397.841726619</v>
      </c>
      <c r="T9" s="45">
        <f>IFERROR(R9/P9,"-")</f>
        <v>79215</v>
      </c>
      <c r="U9" s="46">
        <f>SUM(U6:U7)</f>
        <v>234300</v>
      </c>
      <c r="V9" s="47">
        <f>IFERROR(R9/D9,"-")</f>
        <v>1.1735555555556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2.0647142857143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700000</v>
      </c>
      <c r="K6" s="81">
        <v>0</v>
      </c>
      <c r="L6" s="81">
        <v>0</v>
      </c>
      <c r="M6" s="81">
        <v>232</v>
      </c>
      <c r="N6" s="91">
        <v>27</v>
      </c>
      <c r="O6" s="92">
        <v>0</v>
      </c>
      <c r="P6" s="93">
        <f>N6+O6</f>
        <v>27</v>
      </c>
      <c r="Q6" s="82">
        <f>IFERROR(P6/M6,"-")</f>
        <v>0.11637931034483</v>
      </c>
      <c r="R6" s="81">
        <v>0</v>
      </c>
      <c r="S6" s="81">
        <v>9</v>
      </c>
      <c r="T6" s="82">
        <f>IFERROR(S6/(O6+P6),"-")</f>
        <v>0.33333333333333</v>
      </c>
      <c r="U6" s="182">
        <f>IFERROR(J6/SUM(P6:P10),"-")</f>
        <v>7446.8085106383</v>
      </c>
      <c r="V6" s="84">
        <v>3</v>
      </c>
      <c r="W6" s="82">
        <f>IF(P6=0,"-",V6/P6)</f>
        <v>0.11111111111111</v>
      </c>
      <c r="X6" s="186">
        <v>19000</v>
      </c>
      <c r="Y6" s="187">
        <f>IFERROR(X6/P6,"-")</f>
        <v>703.7037037037</v>
      </c>
      <c r="Z6" s="187">
        <f>IFERROR(X6/V6,"-")</f>
        <v>6333.3333333333</v>
      </c>
      <c r="AA6" s="188">
        <f>SUM(X6:X10)-SUM(J6:J10)</f>
        <v>745300</v>
      </c>
      <c r="AB6" s="85">
        <f>SUM(X6:X10)/SUM(J6:J10)</f>
        <v>2.0647142857143</v>
      </c>
      <c r="AC6" s="79"/>
      <c r="AD6" s="94">
        <v>2</v>
      </c>
      <c r="AE6" s="95">
        <f>IF(P6=0,"",IF(AD6=0,"",(AD6/P6)))</f>
        <v>0.074074074074074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0.037037037037037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0.074074074074074</v>
      </c>
      <c r="AX6" s="106">
        <v>1</v>
      </c>
      <c r="AY6" s="108">
        <f>IFERROR(AX6/AV6,"-")</f>
        <v>0.5</v>
      </c>
      <c r="AZ6" s="109">
        <v>6000</v>
      </c>
      <c r="BA6" s="110">
        <f>IFERROR(AZ6/AV6,"-")</f>
        <v>3000</v>
      </c>
      <c r="BB6" s="111"/>
      <c r="BC6" s="111">
        <v>1</v>
      </c>
      <c r="BD6" s="111"/>
      <c r="BE6" s="112">
        <v>10</v>
      </c>
      <c r="BF6" s="113">
        <f>IF(P6=0,"",IF(BE6=0,"",(BE6/P6)))</f>
        <v>0.37037037037037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7</v>
      </c>
      <c r="BO6" s="120">
        <f>IF(P6=0,"",IF(BN6=0,"",(BN6/P6)))</f>
        <v>0.25925925925926</v>
      </c>
      <c r="BP6" s="121">
        <v>3</v>
      </c>
      <c r="BQ6" s="122">
        <f>IFERROR(BP6/BN6,"-")</f>
        <v>0.42857142857143</v>
      </c>
      <c r="BR6" s="123">
        <v>16000</v>
      </c>
      <c r="BS6" s="124">
        <f>IFERROR(BR6/BN6,"-")</f>
        <v>2285.7142857143</v>
      </c>
      <c r="BT6" s="125">
        <v>2</v>
      </c>
      <c r="BU6" s="125">
        <v>1</v>
      </c>
      <c r="BV6" s="125"/>
      <c r="BW6" s="126">
        <v>3</v>
      </c>
      <c r="BX6" s="127">
        <f>IF(P6=0,"",IF(BW6=0,"",(BW6/P6)))</f>
        <v>0.11111111111111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2</v>
      </c>
      <c r="CG6" s="134">
        <f>IF(P6=0,"",IF(CF6=0,"",(CF6/P6)))</f>
        <v>0.074074074074074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3</v>
      </c>
      <c r="CP6" s="141">
        <v>19000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63</v>
      </c>
      <c r="G7" s="203" t="s">
        <v>68</v>
      </c>
      <c r="H7" s="90" t="s">
        <v>65</v>
      </c>
      <c r="I7" s="204" t="s">
        <v>69</v>
      </c>
      <c r="J7" s="188"/>
      <c r="K7" s="81">
        <v>0</v>
      </c>
      <c r="L7" s="81">
        <v>0</v>
      </c>
      <c r="M7" s="81">
        <v>196</v>
      </c>
      <c r="N7" s="91">
        <v>20</v>
      </c>
      <c r="O7" s="92">
        <v>0</v>
      </c>
      <c r="P7" s="93">
        <f>N7+O7</f>
        <v>20</v>
      </c>
      <c r="Q7" s="82">
        <f>IFERROR(P7/M7,"-")</f>
        <v>0.10204081632653</v>
      </c>
      <c r="R7" s="81">
        <v>1</v>
      </c>
      <c r="S7" s="81">
        <v>8</v>
      </c>
      <c r="T7" s="82">
        <f>IFERROR(S7/(O7+P7),"-")</f>
        <v>0.4</v>
      </c>
      <c r="U7" s="182"/>
      <c r="V7" s="84">
        <v>3</v>
      </c>
      <c r="W7" s="82">
        <f>IF(P7=0,"-",V7/P7)</f>
        <v>0.15</v>
      </c>
      <c r="X7" s="186">
        <v>9000</v>
      </c>
      <c r="Y7" s="187">
        <f>IFERROR(X7/P7,"-")</f>
        <v>450</v>
      </c>
      <c r="Z7" s="187">
        <f>IFERROR(X7/V7,"-")</f>
        <v>3000</v>
      </c>
      <c r="AA7" s="188"/>
      <c r="AB7" s="85"/>
      <c r="AC7" s="79"/>
      <c r="AD7" s="94">
        <v>1</v>
      </c>
      <c r="AE7" s="95">
        <f>IF(P7=0,"",IF(AD7=0,"",(AD7/P7)))</f>
        <v>0.05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4</v>
      </c>
      <c r="BF7" s="113">
        <f>IF(P7=0,"",IF(BE7=0,"",(BE7/P7)))</f>
        <v>0.2</v>
      </c>
      <c r="BG7" s="112">
        <v>1</v>
      </c>
      <c r="BH7" s="114">
        <f>IFERROR(BG7/BE7,"-")</f>
        <v>0.25</v>
      </c>
      <c r="BI7" s="115">
        <v>3000</v>
      </c>
      <c r="BJ7" s="116">
        <f>IFERROR(BI7/BE7,"-")</f>
        <v>750</v>
      </c>
      <c r="BK7" s="117">
        <v>1</v>
      </c>
      <c r="BL7" s="117"/>
      <c r="BM7" s="117"/>
      <c r="BN7" s="119">
        <v>13</v>
      </c>
      <c r="BO7" s="120">
        <f>IF(P7=0,"",IF(BN7=0,"",(BN7/P7)))</f>
        <v>0.65</v>
      </c>
      <c r="BP7" s="121">
        <v>2</v>
      </c>
      <c r="BQ7" s="122">
        <f>IFERROR(BP7/BN7,"-")</f>
        <v>0.15384615384615</v>
      </c>
      <c r="BR7" s="123">
        <v>6000</v>
      </c>
      <c r="BS7" s="124">
        <f>IFERROR(BR7/BN7,"-")</f>
        <v>461.53846153846</v>
      </c>
      <c r="BT7" s="125">
        <v>2</v>
      </c>
      <c r="BU7" s="125"/>
      <c r="BV7" s="125"/>
      <c r="BW7" s="126">
        <v>1</v>
      </c>
      <c r="BX7" s="127">
        <f>IF(P7=0,"",IF(BW7=0,"",(BW7/P7)))</f>
        <v>0.05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9000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61</v>
      </c>
      <c r="E8" s="203" t="s">
        <v>62</v>
      </c>
      <c r="F8" s="203" t="s">
        <v>63</v>
      </c>
      <c r="G8" s="203" t="s">
        <v>71</v>
      </c>
      <c r="H8" s="90" t="s">
        <v>65</v>
      </c>
      <c r="I8" s="205" t="s">
        <v>72</v>
      </c>
      <c r="J8" s="188"/>
      <c r="K8" s="81">
        <v>0</v>
      </c>
      <c r="L8" s="81">
        <v>0</v>
      </c>
      <c r="M8" s="81">
        <v>74</v>
      </c>
      <c r="N8" s="91">
        <v>11</v>
      </c>
      <c r="O8" s="92">
        <v>0</v>
      </c>
      <c r="P8" s="93">
        <f>N8+O8</f>
        <v>11</v>
      </c>
      <c r="Q8" s="82">
        <f>IFERROR(P8/M8,"-")</f>
        <v>0.14864864864865</v>
      </c>
      <c r="R8" s="81">
        <v>0</v>
      </c>
      <c r="S8" s="81">
        <v>1</v>
      </c>
      <c r="T8" s="82">
        <f>IFERROR(S8/(O8+P8),"-")</f>
        <v>0.090909090909091</v>
      </c>
      <c r="U8" s="182"/>
      <c r="V8" s="84">
        <v>0</v>
      </c>
      <c r="W8" s="82">
        <f>IF(P8=0,"-",V8/P8)</f>
        <v>0</v>
      </c>
      <c r="X8" s="186">
        <v>177300</v>
      </c>
      <c r="Y8" s="187">
        <f>IFERROR(X8/P8,"-")</f>
        <v>16118.181818182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0.090909090909091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0.090909090909091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0.18181818181818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5</v>
      </c>
      <c r="BO8" s="120">
        <f>IF(P8=0,"",IF(BN8=0,"",(BN8/P8)))</f>
        <v>0.45454545454545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0.18181818181818</v>
      </c>
      <c r="BY8" s="128">
        <v>1</v>
      </c>
      <c r="BZ8" s="129">
        <f>IFERROR(BY8/BW8,"-")</f>
        <v>0.5</v>
      </c>
      <c r="CA8" s="130">
        <v>191400</v>
      </c>
      <c r="CB8" s="131">
        <f>IFERROR(CA8/BW8,"-")</f>
        <v>95700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177300</v>
      </c>
      <c r="CQ8" s="141">
        <v>191400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73</v>
      </c>
      <c r="C9" s="203"/>
      <c r="D9" s="203" t="s">
        <v>61</v>
      </c>
      <c r="E9" s="203" t="s">
        <v>62</v>
      </c>
      <c r="F9" s="203" t="s">
        <v>63</v>
      </c>
      <c r="G9" s="203" t="s">
        <v>74</v>
      </c>
      <c r="H9" s="90" t="s">
        <v>65</v>
      </c>
      <c r="I9" s="204" t="s">
        <v>66</v>
      </c>
      <c r="J9" s="188"/>
      <c r="K9" s="81">
        <v>0</v>
      </c>
      <c r="L9" s="81">
        <v>0</v>
      </c>
      <c r="M9" s="81">
        <v>59</v>
      </c>
      <c r="N9" s="91">
        <v>4</v>
      </c>
      <c r="O9" s="92">
        <v>0</v>
      </c>
      <c r="P9" s="93">
        <f>N9+O9</f>
        <v>4</v>
      </c>
      <c r="Q9" s="82">
        <f>IFERROR(P9/M9,"-")</f>
        <v>0.067796610169492</v>
      </c>
      <c r="R9" s="81">
        <v>0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0.25</v>
      </c>
      <c r="X9" s="186">
        <v>8000</v>
      </c>
      <c r="Y9" s="187">
        <f>IFERROR(X9/P9,"-")</f>
        <v>2000</v>
      </c>
      <c r="Z9" s="187">
        <f>IFERROR(X9/V9,"-")</f>
        <v>8000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2</v>
      </c>
      <c r="AW9" s="107">
        <f>IF(P9=0,"",IF(AV9=0,"",(AV9/P9)))</f>
        <v>0.5</v>
      </c>
      <c r="AX9" s="106">
        <v>1</v>
      </c>
      <c r="AY9" s="108">
        <f>IFERROR(AX9/AV9,"-")</f>
        <v>0.5</v>
      </c>
      <c r="AZ9" s="109">
        <v>40000</v>
      </c>
      <c r="BA9" s="110">
        <f>IFERROR(AZ9/AV9,"-")</f>
        <v>20000</v>
      </c>
      <c r="BB9" s="111"/>
      <c r="BC9" s="111"/>
      <c r="BD9" s="111">
        <v>1</v>
      </c>
      <c r="BE9" s="112">
        <v>1</v>
      </c>
      <c r="BF9" s="113">
        <f>IF(P9=0,"",IF(BE9=0,"",(BE9/P9)))</f>
        <v>0.25</v>
      </c>
      <c r="BG9" s="112">
        <v>1</v>
      </c>
      <c r="BH9" s="114">
        <f>IFERROR(BG9/BE9,"-")</f>
        <v>1</v>
      </c>
      <c r="BI9" s="115">
        <v>8000</v>
      </c>
      <c r="BJ9" s="116">
        <f>IFERROR(BI9/BE9,"-")</f>
        <v>8000</v>
      </c>
      <c r="BK9" s="117"/>
      <c r="BL9" s="117">
        <v>1</v>
      </c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>
        <v>1</v>
      </c>
      <c r="CG9" s="134">
        <f>IF(P9=0,"",IF(CF9=0,"",(CF9/P9)))</f>
        <v>0.25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8000</v>
      </c>
      <c r="CQ9" s="141">
        <v>40000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76</v>
      </c>
      <c r="F10" s="203" t="s">
        <v>77</v>
      </c>
      <c r="G10" s="203" t="s">
        <v>78</v>
      </c>
      <c r="H10" s="90"/>
      <c r="I10" s="90"/>
      <c r="J10" s="188"/>
      <c r="K10" s="81">
        <v>0</v>
      </c>
      <c r="L10" s="81">
        <v>0</v>
      </c>
      <c r="M10" s="81">
        <v>130</v>
      </c>
      <c r="N10" s="91">
        <v>32</v>
      </c>
      <c r="O10" s="92">
        <v>0</v>
      </c>
      <c r="P10" s="93">
        <f>N10+O10</f>
        <v>32</v>
      </c>
      <c r="Q10" s="82">
        <f>IFERROR(P10/M10,"-")</f>
        <v>0.24615384615385</v>
      </c>
      <c r="R10" s="81">
        <v>3</v>
      </c>
      <c r="S10" s="81">
        <v>3</v>
      </c>
      <c r="T10" s="82">
        <f>IFERROR(S10/(O10+P10),"-")</f>
        <v>0.09375</v>
      </c>
      <c r="U10" s="182"/>
      <c r="V10" s="84">
        <v>6</v>
      </c>
      <c r="W10" s="82">
        <f>IF(P10=0,"-",V10/P10)</f>
        <v>0.1875</v>
      </c>
      <c r="X10" s="186">
        <v>1232000</v>
      </c>
      <c r="Y10" s="187">
        <f>IFERROR(X10/P10,"-")</f>
        <v>38500</v>
      </c>
      <c r="Z10" s="187">
        <f>IFERROR(X10/V10,"-")</f>
        <v>205333.33333333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5</v>
      </c>
      <c r="BF10" s="113">
        <f>IF(P10=0,"",IF(BE10=0,"",(BE10/P10)))</f>
        <v>0.15625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11</v>
      </c>
      <c r="BO10" s="120">
        <f>IF(P10=0,"",IF(BN10=0,"",(BN10/P10)))</f>
        <v>0.34375</v>
      </c>
      <c r="BP10" s="121">
        <v>4</v>
      </c>
      <c r="BQ10" s="122">
        <f>IFERROR(BP10/BN10,"-")</f>
        <v>0.36363636363636</v>
      </c>
      <c r="BR10" s="123">
        <v>192000</v>
      </c>
      <c r="BS10" s="124">
        <f>IFERROR(BR10/BN10,"-")</f>
        <v>17454.545454545</v>
      </c>
      <c r="BT10" s="125">
        <v>3</v>
      </c>
      <c r="BU10" s="125"/>
      <c r="BV10" s="125">
        <v>1</v>
      </c>
      <c r="BW10" s="126">
        <v>11</v>
      </c>
      <c r="BX10" s="127">
        <f>IF(P10=0,"",IF(BW10=0,"",(BW10/P10)))</f>
        <v>0.34375</v>
      </c>
      <c r="BY10" s="128">
        <v>1</v>
      </c>
      <c r="BZ10" s="129">
        <f>IFERROR(BY10/BW10,"-")</f>
        <v>0.090909090909091</v>
      </c>
      <c r="CA10" s="130">
        <v>125000</v>
      </c>
      <c r="CB10" s="131">
        <f>IFERROR(CA10/BW10,"-")</f>
        <v>11363.636363636</v>
      </c>
      <c r="CC10" s="132"/>
      <c r="CD10" s="132"/>
      <c r="CE10" s="132">
        <v>1</v>
      </c>
      <c r="CF10" s="133">
        <v>5</v>
      </c>
      <c r="CG10" s="134">
        <f>IF(P10=0,"",IF(CF10=0,"",(CF10/P10)))</f>
        <v>0.15625</v>
      </c>
      <c r="CH10" s="135">
        <v>2</v>
      </c>
      <c r="CI10" s="136">
        <f>IFERROR(CH10/CF10,"-")</f>
        <v>0.4</v>
      </c>
      <c r="CJ10" s="137">
        <v>963000</v>
      </c>
      <c r="CK10" s="138">
        <f>IFERROR(CJ10/CF10,"-")</f>
        <v>192600</v>
      </c>
      <c r="CL10" s="139"/>
      <c r="CM10" s="139"/>
      <c r="CN10" s="139">
        <v>2</v>
      </c>
      <c r="CO10" s="140">
        <v>6</v>
      </c>
      <c r="CP10" s="141">
        <v>1232000</v>
      </c>
      <c r="CQ10" s="141">
        <v>925000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0.071929824561404</v>
      </c>
      <c r="B11" s="203" t="s">
        <v>79</v>
      </c>
      <c r="C11" s="203"/>
      <c r="D11" s="203" t="s">
        <v>80</v>
      </c>
      <c r="E11" s="203" t="s">
        <v>62</v>
      </c>
      <c r="F11" s="203" t="s">
        <v>63</v>
      </c>
      <c r="G11" s="203" t="s">
        <v>81</v>
      </c>
      <c r="H11" s="90" t="s">
        <v>65</v>
      </c>
      <c r="I11" s="204" t="s">
        <v>69</v>
      </c>
      <c r="J11" s="188">
        <v>570000</v>
      </c>
      <c r="K11" s="81">
        <v>0</v>
      </c>
      <c r="L11" s="81">
        <v>0</v>
      </c>
      <c r="M11" s="81">
        <v>65</v>
      </c>
      <c r="N11" s="91">
        <v>5</v>
      </c>
      <c r="O11" s="92">
        <v>0</v>
      </c>
      <c r="P11" s="93">
        <f>N11+O11</f>
        <v>5</v>
      </c>
      <c r="Q11" s="82">
        <f>IFERROR(P11/M11,"-")</f>
        <v>0.076923076923077</v>
      </c>
      <c r="R11" s="81">
        <v>0</v>
      </c>
      <c r="S11" s="81">
        <v>1</v>
      </c>
      <c r="T11" s="82">
        <f>IFERROR(S11/(O11+P11),"-")</f>
        <v>0.2</v>
      </c>
      <c r="U11" s="182">
        <f>IFERROR(J11/SUM(P11:P16),"-")</f>
        <v>14250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SUM(X11:X16)-SUM(J11:J16)</f>
        <v>-529000</v>
      </c>
      <c r="AB11" s="85">
        <f>SUM(X11:X16)/SUM(J11:J16)</f>
        <v>0.071929824561404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0.2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3</v>
      </c>
      <c r="BX11" s="127">
        <f>IF(P11=0,"",IF(BW11=0,"",(BW11/P11)))</f>
        <v>0.6</v>
      </c>
      <c r="BY11" s="128">
        <v>1</v>
      </c>
      <c r="BZ11" s="129">
        <f>IFERROR(BY11/BW11,"-")</f>
        <v>0.33333333333333</v>
      </c>
      <c r="CA11" s="130">
        <v>6000</v>
      </c>
      <c r="CB11" s="131">
        <f>IFERROR(CA11/BW11,"-")</f>
        <v>2000</v>
      </c>
      <c r="CC11" s="132"/>
      <c r="CD11" s="132">
        <v>1</v>
      </c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>
        <v>6000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82</v>
      </c>
      <c r="C12" s="203"/>
      <c r="D12" s="203" t="s">
        <v>80</v>
      </c>
      <c r="E12" s="203" t="s">
        <v>62</v>
      </c>
      <c r="F12" s="203" t="s">
        <v>77</v>
      </c>
      <c r="G12" s="203"/>
      <c r="H12" s="90"/>
      <c r="I12" s="90"/>
      <c r="J12" s="188"/>
      <c r="K12" s="81">
        <v>0</v>
      </c>
      <c r="L12" s="81">
        <v>0</v>
      </c>
      <c r="M12" s="81">
        <v>21</v>
      </c>
      <c r="N12" s="91">
        <v>7</v>
      </c>
      <c r="O12" s="92">
        <v>0</v>
      </c>
      <c r="P12" s="93">
        <f>N12+O12</f>
        <v>7</v>
      </c>
      <c r="Q12" s="82">
        <f>IFERROR(P12/M12,"-")</f>
        <v>0.33333333333333</v>
      </c>
      <c r="R12" s="81">
        <v>0</v>
      </c>
      <c r="S12" s="81">
        <v>1</v>
      </c>
      <c r="T12" s="82">
        <f>IFERROR(S12/(O12+P12),"-")</f>
        <v>0.14285714285714</v>
      </c>
      <c r="U12" s="182"/>
      <c r="V12" s="84">
        <v>1</v>
      </c>
      <c r="W12" s="82">
        <f>IF(P12=0,"-",V12/P12)</f>
        <v>0.14285714285714</v>
      </c>
      <c r="X12" s="186">
        <v>3000</v>
      </c>
      <c r="Y12" s="187">
        <f>IFERROR(X12/P12,"-")</f>
        <v>428.57142857143</v>
      </c>
      <c r="Z12" s="187">
        <f>IFERROR(X12/V12,"-")</f>
        <v>3000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0.14285714285714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2</v>
      </c>
      <c r="BO12" s="120">
        <f>IF(P12=0,"",IF(BN12=0,"",(BN12/P12)))</f>
        <v>0.28571428571429</v>
      </c>
      <c r="BP12" s="121">
        <v>1</v>
      </c>
      <c r="BQ12" s="122">
        <f>IFERROR(BP12/BN12,"-")</f>
        <v>0.5</v>
      </c>
      <c r="BR12" s="123">
        <v>3000</v>
      </c>
      <c r="BS12" s="124">
        <f>IFERROR(BR12/BN12,"-")</f>
        <v>1500</v>
      </c>
      <c r="BT12" s="125">
        <v>1</v>
      </c>
      <c r="BU12" s="125"/>
      <c r="BV12" s="125"/>
      <c r="BW12" s="126">
        <v>4</v>
      </c>
      <c r="BX12" s="127">
        <f>IF(P12=0,"",IF(BW12=0,"",(BW12/P12)))</f>
        <v>0.57142857142857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3000</v>
      </c>
      <c r="CQ12" s="141">
        <v>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 t="s">
        <v>80</v>
      </c>
      <c r="E13" s="203" t="s">
        <v>62</v>
      </c>
      <c r="F13" s="203" t="s">
        <v>84</v>
      </c>
      <c r="G13" s="203" t="s">
        <v>85</v>
      </c>
      <c r="H13" s="90" t="s">
        <v>86</v>
      </c>
      <c r="I13" s="204" t="s">
        <v>66</v>
      </c>
      <c r="J13" s="188"/>
      <c r="K13" s="81">
        <v>0</v>
      </c>
      <c r="L13" s="81">
        <v>0</v>
      </c>
      <c r="M13" s="81">
        <v>42</v>
      </c>
      <c r="N13" s="91">
        <v>2</v>
      </c>
      <c r="O13" s="92">
        <v>0</v>
      </c>
      <c r="P13" s="93">
        <f>N13+O13</f>
        <v>2</v>
      </c>
      <c r="Q13" s="82">
        <f>IFERROR(P13/M13,"-")</f>
        <v>0.047619047619048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>
        <v>1</v>
      </c>
      <c r="AE13" s="95">
        <f>IF(P13=0,"",IF(AD13=0,"",(AD13/P13)))</f>
        <v>0.5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1</v>
      </c>
      <c r="BX13" s="127">
        <f>IF(P13=0,"",IF(BW13=0,"",(BW13/P13)))</f>
        <v>0.5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87</v>
      </c>
      <c r="C14" s="203"/>
      <c r="D14" s="203" t="s">
        <v>80</v>
      </c>
      <c r="E14" s="203" t="s">
        <v>62</v>
      </c>
      <c r="F14" s="203" t="s">
        <v>77</v>
      </c>
      <c r="G14" s="203"/>
      <c r="H14" s="90"/>
      <c r="I14" s="90"/>
      <c r="J14" s="188"/>
      <c r="K14" s="81">
        <v>0</v>
      </c>
      <c r="L14" s="81">
        <v>0</v>
      </c>
      <c r="M14" s="81">
        <v>16</v>
      </c>
      <c r="N14" s="91">
        <v>9</v>
      </c>
      <c r="O14" s="92">
        <v>0</v>
      </c>
      <c r="P14" s="93">
        <f>N14+O14</f>
        <v>9</v>
      </c>
      <c r="Q14" s="82">
        <f>IFERROR(P14/M14,"-")</f>
        <v>0.5625</v>
      </c>
      <c r="R14" s="81">
        <v>0</v>
      </c>
      <c r="S14" s="81">
        <v>2</v>
      </c>
      <c r="T14" s="82">
        <f>IFERROR(S14/(O14+P14),"-")</f>
        <v>0.22222222222222</v>
      </c>
      <c r="U14" s="182"/>
      <c r="V14" s="84">
        <v>1</v>
      </c>
      <c r="W14" s="82">
        <f>IF(P14=0,"-",V14/P14)</f>
        <v>0.11111111111111</v>
      </c>
      <c r="X14" s="186">
        <v>5000</v>
      </c>
      <c r="Y14" s="187">
        <f>IFERROR(X14/P14,"-")</f>
        <v>555.55555555556</v>
      </c>
      <c r="Z14" s="187">
        <f>IFERROR(X14/V14,"-")</f>
        <v>5000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3</v>
      </c>
      <c r="BO14" s="120">
        <f>IF(P14=0,"",IF(BN14=0,"",(BN14/P14)))</f>
        <v>0.33333333333333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5</v>
      </c>
      <c r="BX14" s="127">
        <f>IF(P14=0,"",IF(BW14=0,"",(BW14/P14)))</f>
        <v>0.55555555555556</v>
      </c>
      <c r="BY14" s="128">
        <v>2</v>
      </c>
      <c r="BZ14" s="129">
        <f>IFERROR(BY14/BW14,"-")</f>
        <v>0.4</v>
      </c>
      <c r="CA14" s="130">
        <v>8000</v>
      </c>
      <c r="CB14" s="131">
        <f>IFERROR(CA14/BW14,"-")</f>
        <v>1600</v>
      </c>
      <c r="CC14" s="132">
        <v>2</v>
      </c>
      <c r="CD14" s="132"/>
      <c r="CE14" s="132"/>
      <c r="CF14" s="133">
        <v>1</v>
      </c>
      <c r="CG14" s="134">
        <f>IF(P14=0,"",IF(CF14=0,"",(CF14/P14)))</f>
        <v>0.11111111111111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1</v>
      </c>
      <c r="CP14" s="141">
        <v>5000</v>
      </c>
      <c r="CQ14" s="141">
        <v>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88</v>
      </c>
      <c r="C15" s="203"/>
      <c r="D15" s="203" t="s">
        <v>89</v>
      </c>
      <c r="E15" s="203" t="s">
        <v>90</v>
      </c>
      <c r="F15" s="203" t="s">
        <v>91</v>
      </c>
      <c r="G15" s="203" t="s">
        <v>85</v>
      </c>
      <c r="H15" s="90" t="s">
        <v>86</v>
      </c>
      <c r="I15" s="205" t="s">
        <v>92</v>
      </c>
      <c r="J15" s="188"/>
      <c r="K15" s="81">
        <v>0</v>
      </c>
      <c r="L15" s="81">
        <v>0</v>
      </c>
      <c r="M15" s="81">
        <v>78</v>
      </c>
      <c r="N15" s="91">
        <v>7</v>
      </c>
      <c r="O15" s="92">
        <v>0</v>
      </c>
      <c r="P15" s="93">
        <f>N15+O15</f>
        <v>7</v>
      </c>
      <c r="Q15" s="82">
        <f>IFERROR(P15/M15,"-")</f>
        <v>0.08974358974359</v>
      </c>
      <c r="R15" s="81">
        <v>0</v>
      </c>
      <c r="S15" s="81">
        <v>1</v>
      </c>
      <c r="T15" s="82">
        <f>IFERROR(S15/(O15+P15),"-")</f>
        <v>0.14285714285714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0.14285714285714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3</v>
      </c>
      <c r="BF15" s="113">
        <f>IF(P15=0,"",IF(BE15=0,"",(BE15/P15)))</f>
        <v>0.42857142857143</v>
      </c>
      <c r="BG15" s="112">
        <v>1</v>
      </c>
      <c r="BH15" s="114">
        <f>IFERROR(BG15/BE15,"-")</f>
        <v>0.33333333333333</v>
      </c>
      <c r="BI15" s="115">
        <v>3000</v>
      </c>
      <c r="BJ15" s="116">
        <f>IFERROR(BI15/BE15,"-")</f>
        <v>1000</v>
      </c>
      <c r="BK15" s="117">
        <v>1</v>
      </c>
      <c r="BL15" s="117"/>
      <c r="BM15" s="117"/>
      <c r="BN15" s="119">
        <v>1</v>
      </c>
      <c r="BO15" s="120">
        <f>IF(P15=0,"",IF(BN15=0,"",(BN15/P15)))</f>
        <v>0.14285714285714</v>
      </c>
      <c r="BP15" s="121">
        <v>1</v>
      </c>
      <c r="BQ15" s="122">
        <f>IFERROR(BP15/BN15,"-")</f>
        <v>1</v>
      </c>
      <c r="BR15" s="123">
        <v>2000</v>
      </c>
      <c r="BS15" s="124">
        <f>IFERROR(BR15/BN15,"-")</f>
        <v>2000</v>
      </c>
      <c r="BT15" s="125">
        <v>1</v>
      </c>
      <c r="BU15" s="125"/>
      <c r="BV15" s="125"/>
      <c r="BW15" s="126">
        <v>1</v>
      </c>
      <c r="BX15" s="127">
        <f>IF(P15=0,"",IF(BW15=0,"",(BW15/P15)))</f>
        <v>0.14285714285714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1</v>
      </c>
      <c r="CG15" s="134">
        <f>IF(P15=0,"",IF(CF15=0,"",(CF15/P15)))</f>
        <v>0.14285714285714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0</v>
      </c>
      <c r="CP15" s="141">
        <v>0</v>
      </c>
      <c r="CQ15" s="141">
        <v>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93</v>
      </c>
      <c r="C16" s="203"/>
      <c r="D16" s="203" t="s">
        <v>89</v>
      </c>
      <c r="E16" s="203" t="s">
        <v>90</v>
      </c>
      <c r="F16" s="203" t="s">
        <v>77</v>
      </c>
      <c r="G16" s="203"/>
      <c r="H16" s="90"/>
      <c r="I16" s="90"/>
      <c r="J16" s="188"/>
      <c r="K16" s="81">
        <v>0</v>
      </c>
      <c r="L16" s="81">
        <v>0</v>
      </c>
      <c r="M16" s="81">
        <v>24</v>
      </c>
      <c r="N16" s="91">
        <v>9</v>
      </c>
      <c r="O16" s="92">
        <v>1</v>
      </c>
      <c r="P16" s="93">
        <f>N16+O16</f>
        <v>10</v>
      </c>
      <c r="Q16" s="82">
        <f>IFERROR(P16/M16,"-")</f>
        <v>0.41666666666667</v>
      </c>
      <c r="R16" s="81">
        <v>1</v>
      </c>
      <c r="S16" s="81">
        <v>3</v>
      </c>
      <c r="T16" s="82">
        <f>IFERROR(S16/(O16+P16),"-")</f>
        <v>0.27272727272727</v>
      </c>
      <c r="U16" s="182"/>
      <c r="V16" s="84">
        <v>3</v>
      </c>
      <c r="W16" s="82">
        <f>IF(P16=0,"-",V16/P16)</f>
        <v>0.3</v>
      </c>
      <c r="X16" s="186">
        <v>33000</v>
      </c>
      <c r="Y16" s="187">
        <f>IFERROR(X16/P16,"-")</f>
        <v>3300</v>
      </c>
      <c r="Z16" s="187">
        <f>IFERROR(X16/V16,"-")</f>
        <v>11000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0.2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3</v>
      </c>
      <c r="BO16" s="120">
        <f>IF(P16=0,"",IF(BN16=0,"",(BN16/P16)))</f>
        <v>0.3</v>
      </c>
      <c r="BP16" s="121">
        <v>1</v>
      </c>
      <c r="BQ16" s="122">
        <f>IFERROR(BP16/BN16,"-")</f>
        <v>0.33333333333333</v>
      </c>
      <c r="BR16" s="123">
        <v>3000</v>
      </c>
      <c r="BS16" s="124">
        <f>IFERROR(BR16/BN16,"-")</f>
        <v>1000</v>
      </c>
      <c r="BT16" s="125">
        <v>1</v>
      </c>
      <c r="BU16" s="125"/>
      <c r="BV16" s="125"/>
      <c r="BW16" s="126">
        <v>3</v>
      </c>
      <c r="BX16" s="127">
        <f>IF(P16=0,"",IF(BW16=0,"",(BW16/P16)))</f>
        <v>0.3</v>
      </c>
      <c r="BY16" s="128">
        <v>2</v>
      </c>
      <c r="BZ16" s="129">
        <f>IFERROR(BY16/BW16,"-")</f>
        <v>0.66666666666667</v>
      </c>
      <c r="CA16" s="130">
        <v>30000</v>
      </c>
      <c r="CB16" s="131">
        <f>IFERROR(CA16/BW16,"-")</f>
        <v>10000</v>
      </c>
      <c r="CC16" s="132"/>
      <c r="CD16" s="132"/>
      <c r="CE16" s="132">
        <v>2</v>
      </c>
      <c r="CF16" s="133">
        <v>2</v>
      </c>
      <c r="CG16" s="134">
        <f>IF(P16=0,"",IF(CF16=0,"",(CF16/P16)))</f>
        <v>0.2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3</v>
      </c>
      <c r="CP16" s="141">
        <v>33000</v>
      </c>
      <c r="CQ16" s="141">
        <v>19000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1.225</v>
      </c>
      <c r="B17" s="203" t="s">
        <v>94</v>
      </c>
      <c r="C17" s="203"/>
      <c r="D17" s="203"/>
      <c r="E17" s="203"/>
      <c r="F17" s="203" t="s">
        <v>63</v>
      </c>
      <c r="G17" s="203" t="s">
        <v>95</v>
      </c>
      <c r="H17" s="90" t="s">
        <v>96</v>
      </c>
      <c r="I17" s="90" t="s">
        <v>97</v>
      </c>
      <c r="J17" s="188">
        <v>80000</v>
      </c>
      <c r="K17" s="81">
        <v>0</v>
      </c>
      <c r="L17" s="81">
        <v>0</v>
      </c>
      <c r="M17" s="81">
        <v>42</v>
      </c>
      <c r="N17" s="91">
        <v>3</v>
      </c>
      <c r="O17" s="92">
        <v>0</v>
      </c>
      <c r="P17" s="93">
        <f>N17+O17</f>
        <v>3</v>
      </c>
      <c r="Q17" s="82">
        <f>IFERROR(P17/M17,"-")</f>
        <v>0.071428571428571</v>
      </c>
      <c r="R17" s="81">
        <v>0</v>
      </c>
      <c r="S17" s="81">
        <v>2</v>
      </c>
      <c r="T17" s="82">
        <f>IFERROR(S17/(O17+P17),"-")</f>
        <v>0.66666666666667</v>
      </c>
      <c r="U17" s="182">
        <f>IFERROR(J17/SUM(P17:P18),"-")</f>
        <v>16000</v>
      </c>
      <c r="V17" s="84">
        <v>1</v>
      </c>
      <c r="W17" s="82">
        <f>IF(P17=0,"-",V17/P17)</f>
        <v>0.33333333333333</v>
      </c>
      <c r="X17" s="186">
        <v>73000</v>
      </c>
      <c r="Y17" s="187">
        <f>IFERROR(X17/P17,"-")</f>
        <v>24333.333333333</v>
      </c>
      <c r="Z17" s="187">
        <f>IFERROR(X17/V17,"-")</f>
        <v>73000</v>
      </c>
      <c r="AA17" s="188">
        <f>SUM(X17:X18)-SUM(J17:J18)</f>
        <v>18000</v>
      </c>
      <c r="AB17" s="85">
        <f>SUM(X17:X18)/SUM(J17:J18)</f>
        <v>1.225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0.33333333333333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2</v>
      </c>
      <c r="BX17" s="127">
        <f>IF(P17=0,"",IF(BW17=0,"",(BW17/P17)))</f>
        <v>0.66666666666667</v>
      </c>
      <c r="BY17" s="128">
        <v>2</v>
      </c>
      <c r="BZ17" s="129">
        <f>IFERROR(BY17/BW17,"-")</f>
        <v>1</v>
      </c>
      <c r="CA17" s="130">
        <v>93000</v>
      </c>
      <c r="CB17" s="131">
        <f>IFERROR(CA17/BW17,"-")</f>
        <v>46500</v>
      </c>
      <c r="CC17" s="132"/>
      <c r="CD17" s="132">
        <v>1</v>
      </c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73000</v>
      </c>
      <c r="CQ17" s="141">
        <v>73000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98</v>
      </c>
      <c r="C18" s="203"/>
      <c r="D18" s="203"/>
      <c r="E18" s="203"/>
      <c r="F18" s="203" t="s">
        <v>77</v>
      </c>
      <c r="G18" s="203"/>
      <c r="H18" s="90"/>
      <c r="I18" s="90"/>
      <c r="J18" s="188"/>
      <c r="K18" s="81">
        <v>0</v>
      </c>
      <c r="L18" s="81">
        <v>0</v>
      </c>
      <c r="M18" s="81">
        <v>6</v>
      </c>
      <c r="N18" s="91">
        <v>2</v>
      </c>
      <c r="O18" s="92">
        <v>0</v>
      </c>
      <c r="P18" s="93">
        <f>N18+O18</f>
        <v>2</v>
      </c>
      <c r="Q18" s="82">
        <f>IFERROR(P18/M18,"-")</f>
        <v>0.33333333333333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1</v>
      </c>
      <c r="W18" s="82">
        <f>IF(P18=0,"-",V18/P18)</f>
        <v>0.5</v>
      </c>
      <c r="X18" s="186">
        <v>25000</v>
      </c>
      <c r="Y18" s="187">
        <f>IFERROR(X18/P18,"-")</f>
        <v>12500</v>
      </c>
      <c r="Z18" s="187">
        <f>IFERROR(X18/V18,"-")</f>
        <v>25000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0.5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0.5</v>
      </c>
      <c r="BY18" s="128">
        <v>1</v>
      </c>
      <c r="BZ18" s="129">
        <f>IFERROR(BY18/BW18,"-")</f>
        <v>1</v>
      </c>
      <c r="CA18" s="130">
        <v>25000</v>
      </c>
      <c r="CB18" s="131">
        <f>IFERROR(CA18/BW18,"-")</f>
        <v>25000</v>
      </c>
      <c r="CC18" s="132"/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25000</v>
      </c>
      <c r="CQ18" s="141">
        <v>25000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 t="str">
        <f>AB19</f>
        <v>0</v>
      </c>
      <c r="B19" s="203" t="s">
        <v>99</v>
      </c>
      <c r="C19" s="203"/>
      <c r="D19" s="203"/>
      <c r="E19" s="203"/>
      <c r="F19" s="203" t="s">
        <v>63</v>
      </c>
      <c r="G19" s="203" t="s">
        <v>100</v>
      </c>
      <c r="H19" s="90" t="s">
        <v>96</v>
      </c>
      <c r="I19" s="205" t="s">
        <v>101</v>
      </c>
      <c r="J19" s="188">
        <v>0</v>
      </c>
      <c r="K19" s="81">
        <v>0</v>
      </c>
      <c r="L19" s="81">
        <v>0</v>
      </c>
      <c r="M19" s="81">
        <v>23</v>
      </c>
      <c r="N19" s="91">
        <v>0</v>
      </c>
      <c r="O19" s="92">
        <v>0</v>
      </c>
      <c r="P19" s="93">
        <f>N19+O19</f>
        <v>0</v>
      </c>
      <c r="Q19" s="82">
        <f>IFERROR(P19/M19,"-")</f>
        <v>0</v>
      </c>
      <c r="R19" s="81">
        <v>0</v>
      </c>
      <c r="S19" s="81">
        <v>0</v>
      </c>
      <c r="T19" s="82" t="str">
        <f>IFERROR(S19/(O19+P19),"-")</f>
        <v>-</v>
      </c>
      <c r="U19" s="182" t="str">
        <f>IFERROR(J19/SUM(P19:P20),"-")</f>
        <v>-</v>
      </c>
      <c r="V19" s="84">
        <v>0</v>
      </c>
      <c r="W19" s="82" t="str">
        <f>IF(P19=0,"-",V19/P19)</f>
        <v>-</v>
      </c>
      <c r="X19" s="186">
        <v>0</v>
      </c>
      <c r="Y19" s="187" t="str">
        <f>IFERROR(X19/P19,"-")</f>
        <v>-</v>
      </c>
      <c r="Z19" s="187" t="str">
        <f>IFERROR(X19/V19,"-")</f>
        <v>-</v>
      </c>
      <c r="AA19" s="188">
        <f>SUM(X19:X20)-SUM(J19:J20)</f>
        <v>0</v>
      </c>
      <c r="AB19" s="85" t="str">
        <f>SUM(X19:X20)/SUM(J19:J20)</f>
        <v>0</v>
      </c>
      <c r="AC19" s="79"/>
      <c r="AD19" s="94"/>
      <c r="AE19" s="95" t="str">
        <f>IF(P19=0,"",IF(AD19=0,"",(AD19/P19)))</f>
        <v/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 t="str">
        <f>IF(P19=0,"",IF(AM19=0,"",(AM19/P19)))</f>
        <v/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 t="str">
        <f>IF(P19=0,"",IF(AV19=0,"",(AV19/P19)))</f>
        <v/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 t="str">
        <f>IF(P19=0,"",IF(BE19=0,"",(BE19/P19)))</f>
        <v/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 t="str">
        <f>IF(P19=0,"",IF(BN19=0,"",(BN19/P19)))</f>
        <v/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 t="str">
        <f>IF(P19=0,"",IF(BW19=0,"",(BW19/P19)))</f>
        <v/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 t="str">
        <f>IF(P19=0,"",IF(CF19=0,"",(CF19/P19)))</f>
        <v/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102</v>
      </c>
      <c r="C20" s="203"/>
      <c r="D20" s="203"/>
      <c r="E20" s="203"/>
      <c r="F20" s="203" t="s">
        <v>77</v>
      </c>
      <c r="G20" s="203"/>
      <c r="H20" s="90"/>
      <c r="I20" s="90"/>
      <c r="J20" s="188"/>
      <c r="K20" s="81">
        <v>0</v>
      </c>
      <c r="L20" s="81">
        <v>0</v>
      </c>
      <c r="M20" s="81">
        <v>0</v>
      </c>
      <c r="N20" s="91">
        <v>0</v>
      </c>
      <c r="O20" s="92">
        <v>0</v>
      </c>
      <c r="P20" s="93">
        <f>N20+O20</f>
        <v>0</v>
      </c>
      <c r="Q20" s="82" t="str">
        <f>IFERROR(P20/M20,"-")</f>
        <v>-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30"/>
      <c r="B21" s="87"/>
      <c r="C21" s="88"/>
      <c r="D21" s="88"/>
      <c r="E21" s="88"/>
      <c r="F21" s="89"/>
      <c r="G21" s="90"/>
      <c r="H21" s="90"/>
      <c r="I21" s="90"/>
      <c r="J21" s="192"/>
      <c r="K21" s="34"/>
      <c r="L21" s="34"/>
      <c r="M21" s="31"/>
      <c r="N21" s="23"/>
      <c r="O21" s="23"/>
      <c r="P21" s="23"/>
      <c r="Q21" s="33"/>
      <c r="R21" s="32"/>
      <c r="S21" s="23"/>
      <c r="T21" s="32"/>
      <c r="U21" s="183"/>
      <c r="V21" s="25"/>
      <c r="W21" s="25"/>
      <c r="X21" s="189"/>
      <c r="Y21" s="189"/>
      <c r="Z21" s="189"/>
      <c r="AA21" s="189"/>
      <c r="AB21" s="33"/>
      <c r="AC21" s="59"/>
      <c r="AD21" s="63"/>
      <c r="AE21" s="64"/>
      <c r="AF21" s="63"/>
      <c r="AG21" s="67"/>
      <c r="AH21" s="68"/>
      <c r="AI21" s="69"/>
      <c r="AJ21" s="70"/>
      <c r="AK21" s="70"/>
      <c r="AL21" s="70"/>
      <c r="AM21" s="63"/>
      <c r="AN21" s="64"/>
      <c r="AO21" s="63"/>
      <c r="AP21" s="67"/>
      <c r="AQ21" s="68"/>
      <c r="AR21" s="69"/>
      <c r="AS21" s="70"/>
      <c r="AT21" s="70"/>
      <c r="AU21" s="70"/>
      <c r="AV21" s="63"/>
      <c r="AW21" s="64"/>
      <c r="AX21" s="63"/>
      <c r="AY21" s="67"/>
      <c r="AZ21" s="68"/>
      <c r="BA21" s="69"/>
      <c r="BB21" s="70"/>
      <c r="BC21" s="70"/>
      <c r="BD21" s="70"/>
      <c r="BE21" s="63"/>
      <c r="BF21" s="64"/>
      <c r="BG21" s="63"/>
      <c r="BH21" s="67"/>
      <c r="BI21" s="68"/>
      <c r="BJ21" s="69"/>
      <c r="BK21" s="70"/>
      <c r="BL21" s="70"/>
      <c r="BM21" s="70"/>
      <c r="BN21" s="65"/>
      <c r="BO21" s="66"/>
      <c r="BP21" s="63"/>
      <c r="BQ21" s="67"/>
      <c r="BR21" s="68"/>
      <c r="BS21" s="69"/>
      <c r="BT21" s="70"/>
      <c r="BU21" s="70"/>
      <c r="BV21" s="70"/>
      <c r="BW21" s="65"/>
      <c r="BX21" s="66"/>
      <c r="BY21" s="63"/>
      <c r="BZ21" s="67"/>
      <c r="CA21" s="68"/>
      <c r="CB21" s="69"/>
      <c r="CC21" s="70"/>
      <c r="CD21" s="70"/>
      <c r="CE21" s="70"/>
      <c r="CF21" s="65"/>
      <c r="CG21" s="66"/>
      <c r="CH21" s="63"/>
      <c r="CI21" s="67"/>
      <c r="CJ21" s="68"/>
      <c r="CK21" s="69"/>
      <c r="CL21" s="70"/>
      <c r="CM21" s="70"/>
      <c r="CN21" s="70"/>
      <c r="CO21" s="71"/>
      <c r="CP21" s="68"/>
      <c r="CQ21" s="68"/>
      <c r="CR21" s="68"/>
      <c r="CS21" s="72"/>
    </row>
    <row r="22" spans="1:98">
      <c r="A22" s="30"/>
      <c r="B22" s="37"/>
      <c r="C22" s="21"/>
      <c r="D22" s="21"/>
      <c r="E22" s="21"/>
      <c r="F22" s="22"/>
      <c r="G22" s="36"/>
      <c r="H22" s="36"/>
      <c r="I22" s="75"/>
      <c r="J22" s="193"/>
      <c r="K22" s="34"/>
      <c r="L22" s="34"/>
      <c r="M22" s="31"/>
      <c r="N22" s="23"/>
      <c r="O22" s="23"/>
      <c r="P22" s="23"/>
      <c r="Q22" s="33"/>
      <c r="R22" s="32"/>
      <c r="S22" s="23"/>
      <c r="T22" s="32"/>
      <c r="U22" s="183"/>
      <c r="V22" s="25"/>
      <c r="W22" s="25"/>
      <c r="X22" s="189"/>
      <c r="Y22" s="189"/>
      <c r="Z22" s="189"/>
      <c r="AA22" s="189"/>
      <c r="AB22" s="33"/>
      <c r="AC22" s="61"/>
      <c r="AD22" s="63"/>
      <c r="AE22" s="64"/>
      <c r="AF22" s="63"/>
      <c r="AG22" s="67"/>
      <c r="AH22" s="68"/>
      <c r="AI22" s="69"/>
      <c r="AJ22" s="70"/>
      <c r="AK22" s="70"/>
      <c r="AL22" s="70"/>
      <c r="AM22" s="63"/>
      <c r="AN22" s="64"/>
      <c r="AO22" s="63"/>
      <c r="AP22" s="67"/>
      <c r="AQ22" s="68"/>
      <c r="AR22" s="69"/>
      <c r="AS22" s="70"/>
      <c r="AT22" s="70"/>
      <c r="AU22" s="70"/>
      <c r="AV22" s="63"/>
      <c r="AW22" s="64"/>
      <c r="AX22" s="63"/>
      <c r="AY22" s="67"/>
      <c r="AZ22" s="68"/>
      <c r="BA22" s="69"/>
      <c r="BB22" s="70"/>
      <c r="BC22" s="70"/>
      <c r="BD22" s="70"/>
      <c r="BE22" s="63"/>
      <c r="BF22" s="64"/>
      <c r="BG22" s="63"/>
      <c r="BH22" s="67"/>
      <c r="BI22" s="68"/>
      <c r="BJ22" s="69"/>
      <c r="BK22" s="70"/>
      <c r="BL22" s="70"/>
      <c r="BM22" s="70"/>
      <c r="BN22" s="65"/>
      <c r="BO22" s="66"/>
      <c r="BP22" s="63"/>
      <c r="BQ22" s="67"/>
      <c r="BR22" s="68"/>
      <c r="BS22" s="69"/>
      <c r="BT22" s="70"/>
      <c r="BU22" s="70"/>
      <c r="BV22" s="70"/>
      <c r="BW22" s="65"/>
      <c r="BX22" s="66"/>
      <c r="BY22" s="63"/>
      <c r="BZ22" s="67"/>
      <c r="CA22" s="68"/>
      <c r="CB22" s="69"/>
      <c r="CC22" s="70"/>
      <c r="CD22" s="70"/>
      <c r="CE22" s="70"/>
      <c r="CF22" s="65"/>
      <c r="CG22" s="66"/>
      <c r="CH22" s="63"/>
      <c r="CI22" s="67"/>
      <c r="CJ22" s="68"/>
      <c r="CK22" s="69"/>
      <c r="CL22" s="70"/>
      <c r="CM22" s="70"/>
      <c r="CN22" s="70"/>
      <c r="CO22" s="71"/>
      <c r="CP22" s="68"/>
      <c r="CQ22" s="68"/>
      <c r="CR22" s="68"/>
      <c r="CS22" s="72"/>
    </row>
    <row r="23" spans="1:98">
      <c r="A23" s="19">
        <f>AB23</f>
        <v>1.1735555555556</v>
      </c>
      <c r="B23" s="39"/>
      <c r="C23" s="39"/>
      <c r="D23" s="39"/>
      <c r="E23" s="39"/>
      <c r="F23" s="39"/>
      <c r="G23" s="40" t="s">
        <v>103</v>
      </c>
      <c r="H23" s="40"/>
      <c r="I23" s="40"/>
      <c r="J23" s="190">
        <f>SUM(J6:J22)</f>
        <v>1350000</v>
      </c>
      <c r="K23" s="41">
        <f>SUM(K6:K22)</f>
        <v>0</v>
      </c>
      <c r="L23" s="41">
        <f>SUM(L6:L22)</f>
        <v>0</v>
      </c>
      <c r="M23" s="41">
        <f>SUM(M6:M22)</f>
        <v>1008</v>
      </c>
      <c r="N23" s="41">
        <f>SUM(N6:N22)</f>
        <v>138</v>
      </c>
      <c r="O23" s="41">
        <f>SUM(O6:O22)</f>
        <v>1</v>
      </c>
      <c r="P23" s="41">
        <f>SUM(P6:P22)</f>
        <v>139</v>
      </c>
      <c r="Q23" s="42">
        <f>IFERROR(P23/M23,"-")</f>
        <v>0.13789682539683</v>
      </c>
      <c r="R23" s="78">
        <f>SUM(R6:R22)</f>
        <v>5</v>
      </c>
      <c r="S23" s="78">
        <f>SUM(S6:S22)</f>
        <v>31</v>
      </c>
      <c r="T23" s="42">
        <f>IFERROR(R23/P23,"-")</f>
        <v>0.035971223021583</v>
      </c>
      <c r="U23" s="184">
        <f>IFERROR(J23/P23,"-")</f>
        <v>9712.2302158273</v>
      </c>
      <c r="V23" s="44">
        <f>SUM(V6:V22)</f>
        <v>20</v>
      </c>
      <c r="W23" s="42">
        <f>IFERROR(V23/P23,"-")</f>
        <v>0.14388489208633</v>
      </c>
      <c r="X23" s="190">
        <f>SUM(X6:X22)</f>
        <v>1584300</v>
      </c>
      <c r="Y23" s="190">
        <f>IFERROR(X23/P23,"-")</f>
        <v>11397.841726619</v>
      </c>
      <c r="Z23" s="190">
        <f>IFERROR(X23/V23,"-")</f>
        <v>79215</v>
      </c>
      <c r="AA23" s="190">
        <f>X23-J23</f>
        <v>234300</v>
      </c>
      <c r="AB23" s="47">
        <f>X23/J23</f>
        <v>1.1735555555556</v>
      </c>
      <c r="AC23" s="60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