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<sst xmlns="http://schemas.openxmlformats.org/spreadsheetml/2006/main" uniqueCount="121">
  <si>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</si>
  <si>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</si>
  <si>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</si>
  <si>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</si>
  <si>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</si>
  <si>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</si>
  <si>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</si>
  <si>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</si>
  <si>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</si>
  <si>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</si>
  <si>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</si>
  <si>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</si>
  <si>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</si>
  <si>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</si>
  <si>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</si>
  <si>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</si>
  <si>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</si>
  <si>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</si>
  <si>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</si>
  <si>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</si>
  <si>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</si>
  <si>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</si>
  <si>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</si>
  <si>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</si>
  <si>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</si>
  <si>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</si>
  <si>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</si>
  <si>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</si>
  <si>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</si>
  <si>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</si>
  <si>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</si>
  <si>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</si>
  <si>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</si>
  <si>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</si>
  <si>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</si>
  <si>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</si>
  <si>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</si>
  <si>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</si>
  <si>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</si>
  <si>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</si>
  <si>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</si>
  <si>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</si>
  <si>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</si>
  <si>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</si>
  <si>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</si>
  <si>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</si>
  <si>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</si>
  <si>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</si>
  <si>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</si>
  <si>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</si>
  <si>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</si>
  <si>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</si>
  <si>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</si>
  <si>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</si>
  <si>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</si>
  <si>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</si>
  <si>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</si>
  <si>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</si>
  <si>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</si>
  <si>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</si>
  <si>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sms_w588</t>
  </si>
  <si>
    <t>デリヘル版（妃ひかり）</t>
  </si>
  <si>
    <t>普通の出会い系なら広告に載せていません</t>
  </si>
  <si>
    <t>i44</t>
  </si>
  <si>
    <t>スポーツ報知関東</t>
  </si>
  <si>
    <t>全5段つかみ4回</t>
  </si>
  <si>
    <t>12月04日(金)</t>
  </si>
  <si>
    <t>smss2266</t>
  </si>
  <si>
    <t>空電</t>
  </si>
  <si>
    <t>sms_w589</t>
  </si>
  <si>
    <t>新書籍版（広瀬結香）</t>
  </si>
  <si>
    <t>今日はレディースデーで出会い率が倍</t>
  </si>
  <si>
    <t>GOGO(i31)</t>
  </si>
  <si>
    <t>12月10日(木)</t>
  </si>
  <si>
    <t>smss2267</t>
  </si>
  <si>
    <t>sms_w590</t>
  </si>
  <si>
    <t>男メイン比較版（山口椿）</t>
  </si>
  <si>
    <t>冬は女性会員が増えるから出会い率が倍</t>
  </si>
  <si>
    <t>i38</t>
  </si>
  <si>
    <t>12月18日(金)</t>
  </si>
  <si>
    <t>smss2268</t>
  </si>
  <si>
    <t>sms_w591</t>
  </si>
  <si>
    <t>焼肉版（妃ひかり）</t>
  </si>
  <si>
    <t>冬だねしよ？</t>
  </si>
  <si>
    <t>12月29日(火)</t>
  </si>
  <si>
    <t>smss2269</t>
  </si>
  <si>
    <t>sms_w592</t>
  </si>
  <si>
    <t>①求人風（妃ひかり）</t>
  </si>
  <si>
    <t>①普通の出会い系なら広告に載せていません</t>
  </si>
  <si>
    <t>i34</t>
  </si>
  <si>
    <t>スポニチ関東</t>
  </si>
  <si>
    <t>半2段つかみ20段保証</t>
  </si>
  <si>
    <t>20段保証</t>
  </si>
  <si>
    <t>sms_w593</t>
  </si>
  <si>
    <t>②旧デイリー風（広瀬結香）</t>
  </si>
  <si>
    <t>②今日はレディースデーで出会い率が倍</t>
  </si>
  <si>
    <t>sms_w594</t>
  </si>
  <si>
    <t>③胸の上広告版（--）</t>
  </si>
  <si>
    <t>③女性から逆指名</t>
  </si>
  <si>
    <t>sms_w595</t>
  </si>
  <si>
    <t>④右女3（妃ひかり）</t>
  </si>
  <si>
    <t>④求む！５０歳以上の女性と…</t>
  </si>
  <si>
    <t>smss2270</t>
  </si>
  <si>
    <t>(空電共通)</t>
  </si>
  <si>
    <t>sms_w596</t>
  </si>
  <si>
    <t>胸の上広告版（--）</t>
  </si>
  <si>
    <t>女性から逆指名</t>
  </si>
  <si>
    <t>スポニチ西部</t>
  </si>
  <si>
    <t>半2段つかみ10段保証</t>
  </si>
  <si>
    <t>10段保証</t>
  </si>
  <si>
    <t>smss2271</t>
  </si>
  <si>
    <t>sms_w597</t>
  </si>
  <si>
    <t>東スポ・大スポ・中京スポ・九スポ</t>
  </si>
  <si>
    <t>記事枠</t>
  </si>
  <si>
    <t>12月17日(木)</t>
  </si>
  <si>
    <t>smss2272</t>
  </si>
  <si>
    <t>sms_w598</t>
  </si>
  <si>
    <t>九スポ</t>
  </si>
  <si>
    <t>12月13日(日)</t>
  </si>
  <si>
    <t>smss2276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</si>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</sst>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19</v>
      </c>
      <c r="D6" s="195">
        <v>1250000</v>
      </c>
      <c r="E6" s="81">
        <v>0</v>
      </c>
      <c r="F6" s="81">
        <v>0</v>
      </c>
      <c r="G6" s="81">
        <v>706</v>
      </c>
      <c r="H6" s="91">
        <v>78</v>
      </c>
      <c r="I6" s="92">
        <v>0</v>
      </c>
      <c r="J6" s="145">
        <f>H6+I6</f>
        <v>78</v>
      </c>
      <c r="K6" s="82">
        <f>IFERROR(J6/G6,"-")</f>
        <v>0.11048158640227</v>
      </c>
      <c r="L6" s="81">
        <v>1</v>
      </c>
      <c r="M6" s="81">
        <v>15</v>
      </c>
      <c r="N6" s="82">
        <f>IFERROR(L6/J6,"-")</f>
        <v>0.012820512820513</v>
      </c>
      <c r="O6" s="83">
        <f>IFERROR(D6/J6,"-")</f>
        <v>16025.641025641</v>
      </c>
      <c r="P6" s="84">
        <v>10</v>
      </c>
      <c r="Q6" s="82">
        <f>IFERROR(P6/J6,"-")</f>
        <v>0.12820512820513</v>
      </c>
      <c r="R6" s="200">
        <v>836100</v>
      </c>
      <c r="S6" s="201">
        <f>IFERROR(R6/J6,"-")</f>
        <v>10719.230769231</v>
      </c>
      <c r="T6" s="201">
        <f>IFERROR(R6/P6,"-")</f>
        <v>83610</v>
      </c>
      <c r="U6" s="195">
        <f>IFERROR(R6-D6,"-")</f>
        <v>-413900</v>
      </c>
      <c r="V6" s="85">
        <f>R6/D6</f>
        <v>0.66888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1250000</v>
      </c>
      <c r="E9" s="41">
        <f>SUM(E6:E7)</f>
        <v>0</v>
      </c>
      <c r="F9" s="41">
        <f>SUM(F6:F7)</f>
        <v>0</v>
      </c>
      <c r="G9" s="41">
        <f>SUM(G6:G7)</f>
        <v>706</v>
      </c>
      <c r="H9" s="41">
        <f>SUM(H6:H7)</f>
        <v>78</v>
      </c>
      <c r="I9" s="41">
        <f>SUM(I6:I7)</f>
        <v>0</v>
      </c>
      <c r="J9" s="41">
        <f>SUM(J6:J7)</f>
        <v>78</v>
      </c>
      <c r="K9" s="42">
        <f>IFERROR(J9/G9,"-")</f>
        <v>0.11048158640227</v>
      </c>
      <c r="L9" s="78">
        <f>SUM(L6:L7)</f>
        <v>1</v>
      </c>
      <c r="M9" s="78">
        <f>SUM(M6:M7)</f>
        <v>15</v>
      </c>
      <c r="N9" s="42">
        <f>IFERROR(L9/J9,"-")</f>
        <v>0.012820512820513</v>
      </c>
      <c r="O9" s="43">
        <f>IFERROR(D9/J9,"-")</f>
        <v>16025.641025641</v>
      </c>
      <c r="P9" s="44">
        <f>SUM(P6:P7)</f>
        <v>10</v>
      </c>
      <c r="Q9" s="42">
        <f>IFERROR(P9/J9,"-")</f>
        <v>0.12820512820513</v>
      </c>
      <c r="R9" s="45">
        <f>SUM(R6:R7)</f>
        <v>836100</v>
      </c>
      <c r="S9" s="45">
        <f>IFERROR(R9/J9,"-")</f>
        <v>10719.230769231</v>
      </c>
      <c r="T9" s="45">
        <f>IFERROR(R9/P9,"-")</f>
        <v>83610</v>
      </c>
      <c r="U9" s="46">
        <f>SUM(U6:U7)</f>
        <v>-413900</v>
      </c>
      <c r="V9" s="47">
        <f>IFERROR(R9/D9,"-")</f>
        <v>0.66888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0.030769230769231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520000</v>
      </c>
      <c r="K6" s="81">
        <v>0</v>
      </c>
      <c r="L6" s="81">
        <v>0</v>
      </c>
      <c r="M6" s="81">
        <v>60</v>
      </c>
      <c r="N6" s="91">
        <v>4</v>
      </c>
      <c r="O6" s="92">
        <v>0</v>
      </c>
      <c r="P6" s="93">
        <f>N6+O6</f>
        <v>4</v>
      </c>
      <c r="Q6" s="82">
        <f>IFERROR(P6/M6,"-")</f>
        <v>0.066666666666667</v>
      </c>
      <c r="R6" s="81">
        <v>0</v>
      </c>
      <c r="S6" s="81">
        <v>0</v>
      </c>
      <c r="T6" s="82">
        <f>IFERROR(S6/(O6+P6),"-")</f>
        <v>0</v>
      </c>
      <c r="U6" s="182">
        <f>IFERROR(J6/SUM(P6:P13),"-")</f>
        <v>14444.444444444</v>
      </c>
      <c r="V6" s="84">
        <v>1</v>
      </c>
      <c r="W6" s="82">
        <f>IF(P6=0,"-",V6/P6)</f>
        <v>0.25</v>
      </c>
      <c r="X6" s="186">
        <v>3000</v>
      </c>
      <c r="Y6" s="187">
        <f>IFERROR(X6/P6,"-")</f>
        <v>750</v>
      </c>
      <c r="Z6" s="187">
        <f>IFERROR(X6/V6,"-")</f>
        <v>3000</v>
      </c>
      <c r="AA6" s="188">
        <f>SUM(X6:X13)-SUM(J6:J13)</f>
        <v>-504000</v>
      </c>
      <c r="AB6" s="85">
        <f>SUM(X6:X13)/SUM(J6:J13)</f>
        <v>0.030769230769231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>
        <v>1</v>
      </c>
      <c r="BH6" s="114">
        <f>IFERROR(BG6/BE6,"-")</f>
        <v>1</v>
      </c>
      <c r="BI6" s="115">
        <v>3000</v>
      </c>
      <c r="BJ6" s="116">
        <f>IFERROR(BI6/BE6,"-")</f>
        <v>3000</v>
      </c>
      <c r="BK6" s="117">
        <v>1</v>
      </c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2</v>
      </c>
      <c r="BX6" s="127">
        <f>IF(P6=0,"",IF(BW6=0,"",(BW6/P6)))</f>
        <v>0.5</v>
      </c>
      <c r="BY6" s="128">
        <v>1</v>
      </c>
      <c r="BZ6" s="129">
        <f>IFERROR(BY6/BW6,"-")</f>
        <v>0.5</v>
      </c>
      <c r="CA6" s="130">
        <v>33000</v>
      </c>
      <c r="CB6" s="131">
        <f>IFERROR(CA6/BW6,"-")</f>
        <v>16500</v>
      </c>
      <c r="CC6" s="132"/>
      <c r="CD6" s="132"/>
      <c r="CE6" s="132">
        <v>1</v>
      </c>
      <c r="CF6" s="133">
        <v>1</v>
      </c>
      <c r="CG6" s="134">
        <f>IF(P6=0,"",IF(CF6=0,"",(CF6/P6)))</f>
        <v>0.25</v>
      </c>
      <c r="CH6" s="135">
        <v>1</v>
      </c>
      <c r="CI6" s="136">
        <f>IFERROR(CH6/CF6,"-")</f>
        <v>1</v>
      </c>
      <c r="CJ6" s="137">
        <v>30000</v>
      </c>
      <c r="CK6" s="138">
        <f>IFERROR(CJ6/CF6,"-")</f>
        <v>30000</v>
      </c>
      <c r="CL6" s="139"/>
      <c r="CM6" s="139">
        <v>1</v>
      </c>
      <c r="CN6" s="139"/>
      <c r="CO6" s="140">
        <v>1</v>
      </c>
      <c r="CP6" s="141">
        <v>3000</v>
      </c>
      <c r="CQ6" s="141">
        <v>33000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0</v>
      </c>
      <c r="L7" s="81">
        <v>0</v>
      </c>
      <c r="M7" s="81">
        <v>8</v>
      </c>
      <c r="N7" s="91">
        <v>8</v>
      </c>
      <c r="O7" s="92">
        <v>0</v>
      </c>
      <c r="P7" s="93">
        <f>N7+O7</f>
        <v>8</v>
      </c>
      <c r="Q7" s="82">
        <f>IFERROR(P7/M7,"-")</f>
        <v>1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0.375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0.375</v>
      </c>
      <c r="BY7" s="128">
        <v>1</v>
      </c>
      <c r="BZ7" s="129">
        <f>IFERROR(BY7/BW7,"-")</f>
        <v>0.33333333333333</v>
      </c>
      <c r="CA7" s="130">
        <v>10000</v>
      </c>
      <c r="CB7" s="131">
        <f>IFERROR(CA7/BW7,"-")</f>
        <v>3333.3333333333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>
        <v>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72</v>
      </c>
      <c r="G8" s="203" t="s">
        <v>64</v>
      </c>
      <c r="H8" s="90" t="s">
        <v>65</v>
      </c>
      <c r="I8" s="90" t="s">
        <v>73</v>
      </c>
      <c r="J8" s="188"/>
      <c r="K8" s="81">
        <v>0</v>
      </c>
      <c r="L8" s="81">
        <v>0</v>
      </c>
      <c r="M8" s="81">
        <v>53</v>
      </c>
      <c r="N8" s="91">
        <v>2</v>
      </c>
      <c r="O8" s="92">
        <v>0</v>
      </c>
      <c r="P8" s="93">
        <f>N8+O8</f>
        <v>2</v>
      </c>
      <c r="Q8" s="82">
        <f>IFERROR(P8/M8,"-")</f>
        <v>0.037735849056604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9</v>
      </c>
      <c r="N9" s="91">
        <v>8</v>
      </c>
      <c r="O9" s="92">
        <v>0</v>
      </c>
      <c r="P9" s="93">
        <f>N9+O9</f>
        <v>8</v>
      </c>
      <c r="Q9" s="82">
        <f>IFERROR(P9/M9,"-")</f>
        <v>0.88888888888889</v>
      </c>
      <c r="R9" s="81">
        <v>0</v>
      </c>
      <c r="S9" s="81">
        <v>2</v>
      </c>
      <c r="T9" s="82">
        <f>IFERROR(S9/(O9+P9),"-")</f>
        <v>0.25</v>
      </c>
      <c r="U9" s="182"/>
      <c r="V9" s="84">
        <v>1</v>
      </c>
      <c r="W9" s="82">
        <f>IF(P9=0,"-",V9/P9)</f>
        <v>0.125</v>
      </c>
      <c r="X9" s="186">
        <v>5000</v>
      </c>
      <c r="Y9" s="187">
        <f>IFERROR(X9/P9,"-")</f>
        <v>625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5</v>
      </c>
      <c r="BO9" s="120">
        <f>IF(P9=0,"",IF(BN9=0,"",(BN9/P9)))</f>
        <v>0.625</v>
      </c>
      <c r="BP9" s="121">
        <v>2</v>
      </c>
      <c r="BQ9" s="122">
        <f>IFERROR(BP9/BN9,"-")</f>
        <v>0.4</v>
      </c>
      <c r="BR9" s="123">
        <v>11000</v>
      </c>
      <c r="BS9" s="124">
        <f>IFERROR(BR9/BN9,"-")</f>
        <v>2200</v>
      </c>
      <c r="BT9" s="125">
        <v>2</v>
      </c>
      <c r="BU9" s="125"/>
      <c r="BV9" s="125"/>
      <c r="BW9" s="126">
        <v>3</v>
      </c>
      <c r="BX9" s="127">
        <f>IF(P9=0,"",IF(BW9=0,"",(BW9/P9)))</f>
        <v>0.375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5000</v>
      </c>
      <c r="CQ9" s="141">
        <v>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78</v>
      </c>
      <c r="G10" s="203" t="s">
        <v>64</v>
      </c>
      <c r="H10" s="90" t="s">
        <v>65</v>
      </c>
      <c r="I10" s="90" t="s">
        <v>79</v>
      </c>
      <c r="J10" s="188"/>
      <c r="K10" s="81">
        <v>0</v>
      </c>
      <c r="L10" s="81">
        <v>0</v>
      </c>
      <c r="M10" s="81">
        <v>31</v>
      </c>
      <c r="N10" s="91">
        <v>1</v>
      </c>
      <c r="O10" s="92">
        <v>0</v>
      </c>
      <c r="P10" s="93">
        <f>N10+O10</f>
        <v>1</v>
      </c>
      <c r="Q10" s="82">
        <f>IFERROR(P10/M10,"-")</f>
        <v>0.032258064516129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 t="s">
        <v>76</v>
      </c>
      <c r="E11" s="203" t="s">
        <v>77</v>
      </c>
      <c r="F11" s="203" t="s">
        <v>68</v>
      </c>
      <c r="G11" s="203"/>
      <c r="H11" s="90"/>
      <c r="I11" s="90"/>
      <c r="J11" s="188"/>
      <c r="K11" s="81">
        <v>0</v>
      </c>
      <c r="L11" s="81">
        <v>0</v>
      </c>
      <c r="M11" s="81">
        <v>23</v>
      </c>
      <c r="N11" s="91">
        <v>4</v>
      </c>
      <c r="O11" s="92">
        <v>0</v>
      </c>
      <c r="P11" s="93">
        <f>N11+O11</f>
        <v>4</v>
      </c>
      <c r="Q11" s="82">
        <f>IFERROR(P11/M11,"-")</f>
        <v>0.17391304347826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0.25</v>
      </c>
      <c r="X11" s="186">
        <v>3000</v>
      </c>
      <c r="Y11" s="187">
        <f>IFERROR(X11/P11,"-")</f>
        <v>750</v>
      </c>
      <c r="Z11" s="187">
        <f>IFERROR(X11/V11,"-")</f>
        <v>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2</v>
      </c>
      <c r="BX11" s="127">
        <f>IF(P11=0,"",IF(BW11=0,"",(BW11/P11)))</f>
        <v>0.5</v>
      </c>
      <c r="BY11" s="128">
        <v>1</v>
      </c>
      <c r="BZ11" s="129">
        <f>IFERROR(BY11/BW11,"-")</f>
        <v>0.5</v>
      </c>
      <c r="CA11" s="130">
        <v>800000</v>
      </c>
      <c r="CB11" s="131">
        <f>IFERROR(CA11/BW11,"-")</f>
        <v>400000</v>
      </c>
      <c r="CC11" s="132"/>
      <c r="CD11" s="132"/>
      <c r="CE11" s="132">
        <v>1</v>
      </c>
      <c r="CF11" s="133">
        <v>1</v>
      </c>
      <c r="CG11" s="134">
        <f>IF(P11=0,"",IF(CF11=0,"",(CF11/P11)))</f>
        <v>0.25</v>
      </c>
      <c r="CH11" s="135">
        <v>1</v>
      </c>
      <c r="CI11" s="136">
        <f>IFERROR(CH11/CF11,"-")</f>
        <v>1</v>
      </c>
      <c r="CJ11" s="137">
        <v>3000</v>
      </c>
      <c r="CK11" s="138">
        <f>IFERROR(CJ11/CF11,"-")</f>
        <v>3000</v>
      </c>
      <c r="CL11" s="139">
        <v>1</v>
      </c>
      <c r="CM11" s="139"/>
      <c r="CN11" s="139"/>
      <c r="CO11" s="140">
        <v>1</v>
      </c>
      <c r="CP11" s="141">
        <v>3000</v>
      </c>
      <c r="CQ11" s="141">
        <v>800000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81</v>
      </c>
      <c r="C12" s="203"/>
      <c r="D12" s="203" t="s">
        <v>82</v>
      </c>
      <c r="E12" s="203" t="s">
        <v>83</v>
      </c>
      <c r="F12" s="203" t="s">
        <v>72</v>
      </c>
      <c r="G12" s="203" t="s">
        <v>64</v>
      </c>
      <c r="H12" s="90" t="s">
        <v>65</v>
      </c>
      <c r="I12" s="90" t="s">
        <v>84</v>
      </c>
      <c r="J12" s="188"/>
      <c r="K12" s="81">
        <v>0</v>
      </c>
      <c r="L12" s="81">
        <v>0</v>
      </c>
      <c r="M12" s="81">
        <v>55</v>
      </c>
      <c r="N12" s="91">
        <v>1</v>
      </c>
      <c r="O12" s="92">
        <v>0</v>
      </c>
      <c r="P12" s="93">
        <f>N12+O12</f>
        <v>1</v>
      </c>
      <c r="Q12" s="82">
        <f>IFERROR(P12/M12,"-")</f>
        <v>0.018181818181818</v>
      </c>
      <c r="R12" s="81">
        <v>0</v>
      </c>
      <c r="S12" s="81">
        <v>1</v>
      </c>
      <c r="T12" s="82">
        <f>IFERROR(S12/(O12+P12),"-")</f>
        <v>1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1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82</v>
      </c>
      <c r="E13" s="203" t="s">
        <v>83</v>
      </c>
      <c r="F13" s="203" t="s">
        <v>68</v>
      </c>
      <c r="G13" s="203"/>
      <c r="H13" s="90"/>
      <c r="I13" s="90"/>
      <c r="J13" s="188"/>
      <c r="K13" s="81">
        <v>0</v>
      </c>
      <c r="L13" s="81">
        <v>0</v>
      </c>
      <c r="M13" s="81">
        <v>14</v>
      </c>
      <c r="N13" s="91">
        <v>8</v>
      </c>
      <c r="O13" s="92">
        <v>0</v>
      </c>
      <c r="P13" s="93">
        <f>N13+O13</f>
        <v>8</v>
      </c>
      <c r="Q13" s="82">
        <f>IFERROR(P13/M13,"-")</f>
        <v>0.57142857142857</v>
      </c>
      <c r="R13" s="81">
        <v>0</v>
      </c>
      <c r="S13" s="81">
        <v>1</v>
      </c>
      <c r="T13" s="82">
        <f>IFERROR(S13/(O13+P13),"-")</f>
        <v>0.125</v>
      </c>
      <c r="U13" s="182"/>
      <c r="V13" s="84">
        <v>1</v>
      </c>
      <c r="W13" s="82">
        <f>IF(P13=0,"-",V13/P13)</f>
        <v>0.125</v>
      </c>
      <c r="X13" s="186">
        <v>5000</v>
      </c>
      <c r="Y13" s="187">
        <f>IFERROR(X13/P13,"-")</f>
        <v>625</v>
      </c>
      <c r="Z13" s="187">
        <f>IFERROR(X13/V13,"-")</f>
        <v>5000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0.125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0.25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5</v>
      </c>
      <c r="BX13" s="127">
        <f>IF(P13=0,"",IF(BW13=0,"",(BW13/P13)))</f>
        <v>0.625</v>
      </c>
      <c r="BY13" s="128">
        <v>1</v>
      </c>
      <c r="BZ13" s="129">
        <f>IFERROR(BY13/BW13,"-")</f>
        <v>0.2</v>
      </c>
      <c r="CA13" s="130">
        <v>5000</v>
      </c>
      <c r="CB13" s="131">
        <f>IFERROR(CA13/BW13,"-")</f>
        <v>1000</v>
      </c>
      <c r="CC13" s="132">
        <v>1</v>
      </c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5000</v>
      </c>
      <c r="CQ13" s="141">
        <v>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1.9575</v>
      </c>
      <c r="B14" s="203" t="s">
        <v>86</v>
      </c>
      <c r="C14" s="203"/>
      <c r="D14" s="203" t="s">
        <v>87</v>
      </c>
      <c r="E14" s="203" t="s">
        <v>88</v>
      </c>
      <c r="F14" s="203" t="s">
        <v>89</v>
      </c>
      <c r="G14" s="203" t="s">
        <v>90</v>
      </c>
      <c r="H14" s="90" t="s">
        <v>91</v>
      </c>
      <c r="I14" s="90" t="s">
        <v>92</v>
      </c>
      <c r="J14" s="188">
        <v>400000</v>
      </c>
      <c r="K14" s="81">
        <v>0</v>
      </c>
      <c r="L14" s="81">
        <v>0</v>
      </c>
      <c r="M14" s="81">
        <v>64</v>
      </c>
      <c r="N14" s="91">
        <v>3</v>
      </c>
      <c r="O14" s="92">
        <v>0</v>
      </c>
      <c r="P14" s="93">
        <f>N14+O14</f>
        <v>3</v>
      </c>
      <c r="Q14" s="82">
        <f>IFERROR(P14/M14,"-")</f>
        <v>0.046875</v>
      </c>
      <c r="R14" s="81">
        <v>0</v>
      </c>
      <c r="S14" s="81">
        <v>0</v>
      </c>
      <c r="T14" s="82">
        <f>IFERROR(S14/(O14+P14),"-")</f>
        <v>0</v>
      </c>
      <c r="U14" s="182">
        <f>IFERROR(J14/SUM(P14:P18),"-")</f>
        <v>14285.714285714</v>
      </c>
      <c r="V14" s="84">
        <v>1</v>
      </c>
      <c r="W14" s="82">
        <f>IF(P14=0,"-",V14/P14)</f>
        <v>0.33333333333333</v>
      </c>
      <c r="X14" s="186">
        <v>48000</v>
      </c>
      <c r="Y14" s="187">
        <f>IFERROR(X14/P14,"-")</f>
        <v>16000</v>
      </c>
      <c r="Z14" s="187">
        <f>IFERROR(X14/V14,"-")</f>
        <v>48000</v>
      </c>
      <c r="AA14" s="188">
        <f>SUM(X14:X18)-SUM(J14:J18)</f>
        <v>383000</v>
      </c>
      <c r="AB14" s="85">
        <f>SUM(X14:X18)/SUM(J14:J18)</f>
        <v>1.9575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0.33333333333333</v>
      </c>
      <c r="BG14" s="112">
        <v>1</v>
      </c>
      <c r="BH14" s="114">
        <f>IFERROR(BG14/BE14,"-")</f>
        <v>1</v>
      </c>
      <c r="BI14" s="115">
        <v>48000</v>
      </c>
      <c r="BJ14" s="116">
        <f>IFERROR(BI14/BE14,"-")</f>
        <v>48000</v>
      </c>
      <c r="BK14" s="117"/>
      <c r="BL14" s="117"/>
      <c r="BM14" s="117">
        <v>1</v>
      </c>
      <c r="BN14" s="119">
        <v>1</v>
      </c>
      <c r="BO14" s="120">
        <f>IF(P14=0,"",IF(BN14=0,"",(BN14/P14)))</f>
        <v>0.33333333333333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0.33333333333333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48000</v>
      </c>
      <c r="CQ14" s="141">
        <v>48000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93</v>
      </c>
      <c r="C15" s="203"/>
      <c r="D15" s="203" t="s">
        <v>94</v>
      </c>
      <c r="E15" s="203" t="s">
        <v>95</v>
      </c>
      <c r="F15" s="203" t="s">
        <v>89</v>
      </c>
      <c r="G15" s="203"/>
      <c r="H15" s="90" t="s">
        <v>91</v>
      </c>
      <c r="I15" s="90"/>
      <c r="J15" s="188"/>
      <c r="K15" s="81">
        <v>0</v>
      </c>
      <c r="L15" s="81">
        <v>0</v>
      </c>
      <c r="M15" s="81">
        <v>72</v>
      </c>
      <c r="N15" s="91">
        <v>6</v>
      </c>
      <c r="O15" s="92">
        <v>0</v>
      </c>
      <c r="P15" s="93">
        <f>N15+O15</f>
        <v>6</v>
      </c>
      <c r="Q15" s="82">
        <f>IFERROR(P15/M15,"-")</f>
        <v>0.083333333333333</v>
      </c>
      <c r="R15" s="81">
        <v>1</v>
      </c>
      <c r="S15" s="81">
        <v>3</v>
      </c>
      <c r="T15" s="82">
        <f>IFERROR(S15/(O15+P15),"-")</f>
        <v>0.5</v>
      </c>
      <c r="U15" s="182"/>
      <c r="V15" s="84">
        <v>1</v>
      </c>
      <c r="W15" s="82">
        <f>IF(P15=0,"-",V15/P15)</f>
        <v>0.16666666666667</v>
      </c>
      <c r="X15" s="186">
        <v>205000</v>
      </c>
      <c r="Y15" s="187">
        <f>IFERROR(X15/P15,"-")</f>
        <v>34166.666666667</v>
      </c>
      <c r="Z15" s="187">
        <f>IFERROR(X15/V15,"-")</f>
        <v>205000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0.33333333333333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3</v>
      </c>
      <c r="BX15" s="127">
        <f>IF(P15=0,"",IF(BW15=0,"",(BW15/P15)))</f>
        <v>0.5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0.16666666666667</v>
      </c>
      <c r="CH15" s="135">
        <v>1</v>
      </c>
      <c r="CI15" s="136">
        <f>IFERROR(CH15/CF15,"-")</f>
        <v>1</v>
      </c>
      <c r="CJ15" s="137">
        <v>205000</v>
      </c>
      <c r="CK15" s="138">
        <f>IFERROR(CJ15/CF15,"-")</f>
        <v>205000</v>
      </c>
      <c r="CL15" s="139"/>
      <c r="CM15" s="139"/>
      <c r="CN15" s="139">
        <v>1</v>
      </c>
      <c r="CO15" s="140">
        <v>1</v>
      </c>
      <c r="CP15" s="141">
        <v>205000</v>
      </c>
      <c r="CQ15" s="141">
        <v>205000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96</v>
      </c>
      <c r="C16" s="203"/>
      <c r="D16" s="203" t="s">
        <v>97</v>
      </c>
      <c r="E16" s="203" t="s">
        <v>98</v>
      </c>
      <c r="F16" s="203" t="s">
        <v>89</v>
      </c>
      <c r="G16" s="203"/>
      <c r="H16" s="90" t="s">
        <v>91</v>
      </c>
      <c r="I16" s="90"/>
      <c r="J16" s="188"/>
      <c r="K16" s="81">
        <v>0</v>
      </c>
      <c r="L16" s="81">
        <v>0</v>
      </c>
      <c r="M16" s="81">
        <v>40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99</v>
      </c>
      <c r="C17" s="203"/>
      <c r="D17" s="203" t="s">
        <v>100</v>
      </c>
      <c r="E17" s="203" t="s">
        <v>101</v>
      </c>
      <c r="F17" s="203" t="s">
        <v>89</v>
      </c>
      <c r="G17" s="203"/>
      <c r="H17" s="90" t="s">
        <v>91</v>
      </c>
      <c r="I17" s="90"/>
      <c r="J17" s="188"/>
      <c r="K17" s="81">
        <v>0</v>
      </c>
      <c r="L17" s="81">
        <v>0</v>
      </c>
      <c r="M17" s="81">
        <v>42</v>
      </c>
      <c r="N17" s="91">
        <v>3</v>
      </c>
      <c r="O17" s="92">
        <v>0</v>
      </c>
      <c r="P17" s="93">
        <f>N17+O17</f>
        <v>3</v>
      </c>
      <c r="Q17" s="82">
        <f>IFERROR(P17/M17,"-")</f>
        <v>0.071428571428571</v>
      </c>
      <c r="R17" s="81">
        <v>0</v>
      </c>
      <c r="S17" s="81">
        <v>1</v>
      </c>
      <c r="T17" s="82">
        <f>IFERROR(S17/(O17+P17),"-")</f>
        <v>0.33333333333333</v>
      </c>
      <c r="U17" s="182"/>
      <c r="V17" s="84">
        <v>1</v>
      </c>
      <c r="W17" s="82">
        <f>IF(P17=0,"-",V17/P17)</f>
        <v>0.33333333333333</v>
      </c>
      <c r="X17" s="186">
        <v>310000</v>
      </c>
      <c r="Y17" s="187">
        <f>IFERROR(X17/P17,"-")</f>
        <v>103333.33333333</v>
      </c>
      <c r="Z17" s="187">
        <f>IFERROR(X17/V17,"-")</f>
        <v>310000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3</v>
      </c>
      <c r="BX17" s="127">
        <f>IF(P17=0,"",IF(BW17=0,"",(BW17/P17)))</f>
        <v>1</v>
      </c>
      <c r="BY17" s="128">
        <v>1</v>
      </c>
      <c r="BZ17" s="129">
        <f>IFERROR(BY17/BW17,"-")</f>
        <v>0.33333333333333</v>
      </c>
      <c r="CA17" s="130">
        <v>310000</v>
      </c>
      <c r="CB17" s="131">
        <f>IFERROR(CA17/BW17,"-")</f>
        <v>103333.33333333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310000</v>
      </c>
      <c r="CQ17" s="141">
        <v>310000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102</v>
      </c>
      <c r="C18" s="203"/>
      <c r="D18" s="203" t="s">
        <v>103</v>
      </c>
      <c r="E18" s="203" t="s">
        <v>103</v>
      </c>
      <c r="F18" s="203" t="s">
        <v>68</v>
      </c>
      <c r="G18" s="203"/>
      <c r="H18" s="90"/>
      <c r="I18" s="90"/>
      <c r="J18" s="188"/>
      <c r="K18" s="81">
        <v>0</v>
      </c>
      <c r="L18" s="81">
        <v>0</v>
      </c>
      <c r="M18" s="81">
        <v>75</v>
      </c>
      <c r="N18" s="91">
        <v>16</v>
      </c>
      <c r="O18" s="92">
        <v>0</v>
      </c>
      <c r="P18" s="93">
        <f>N18+O18</f>
        <v>16</v>
      </c>
      <c r="Q18" s="82">
        <f>IFERROR(P18/M18,"-")</f>
        <v>0.21333333333333</v>
      </c>
      <c r="R18" s="81">
        <v>0</v>
      </c>
      <c r="S18" s="81">
        <v>5</v>
      </c>
      <c r="T18" s="82">
        <f>IFERROR(S18/(O18+P18),"-")</f>
        <v>0.3125</v>
      </c>
      <c r="U18" s="182"/>
      <c r="V18" s="84">
        <v>2</v>
      </c>
      <c r="W18" s="82">
        <f>IF(P18=0,"-",V18/P18)</f>
        <v>0.125</v>
      </c>
      <c r="X18" s="186">
        <v>220000</v>
      </c>
      <c r="Y18" s="187">
        <f>IFERROR(X18/P18,"-")</f>
        <v>13750</v>
      </c>
      <c r="Z18" s="187">
        <f>IFERROR(X18/V18,"-")</f>
        <v>110000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0.0625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0.0625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1</v>
      </c>
      <c r="BF18" s="113">
        <f>IF(P18=0,"",IF(BE18=0,"",(BE18/P18)))</f>
        <v>0.0625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5</v>
      </c>
      <c r="BO18" s="120">
        <f>IF(P18=0,"",IF(BN18=0,"",(BN18/P18)))</f>
        <v>0.3125</v>
      </c>
      <c r="BP18" s="121">
        <v>1</v>
      </c>
      <c r="BQ18" s="122">
        <f>IFERROR(BP18/BN18,"-")</f>
        <v>0.2</v>
      </c>
      <c r="BR18" s="123">
        <v>3000</v>
      </c>
      <c r="BS18" s="124">
        <f>IFERROR(BR18/BN18,"-")</f>
        <v>600</v>
      </c>
      <c r="BT18" s="125">
        <v>1</v>
      </c>
      <c r="BU18" s="125"/>
      <c r="BV18" s="125"/>
      <c r="BW18" s="126">
        <v>5</v>
      </c>
      <c r="BX18" s="127">
        <f>IF(P18=0,"",IF(BW18=0,"",(BW18/P18)))</f>
        <v>0.3125</v>
      </c>
      <c r="BY18" s="128">
        <v>2</v>
      </c>
      <c r="BZ18" s="129">
        <f>IFERROR(BY18/BW18,"-")</f>
        <v>0.4</v>
      </c>
      <c r="CA18" s="130">
        <v>103000</v>
      </c>
      <c r="CB18" s="131">
        <f>IFERROR(CA18/BW18,"-")</f>
        <v>20600</v>
      </c>
      <c r="CC18" s="132">
        <v>1</v>
      </c>
      <c r="CD18" s="132"/>
      <c r="CE18" s="132">
        <v>1</v>
      </c>
      <c r="CF18" s="133">
        <v>3</v>
      </c>
      <c r="CG18" s="134">
        <f>IF(P18=0,"",IF(CF18=0,"",(CF18/P18)))</f>
        <v>0.1875</v>
      </c>
      <c r="CH18" s="135">
        <v>1</v>
      </c>
      <c r="CI18" s="136">
        <f>IFERROR(CH18/CF18,"-")</f>
        <v>0.33333333333333</v>
      </c>
      <c r="CJ18" s="137">
        <v>487500</v>
      </c>
      <c r="CK18" s="138">
        <f>IFERROR(CJ18/CF18,"-")</f>
        <v>162500</v>
      </c>
      <c r="CL18" s="139"/>
      <c r="CM18" s="139"/>
      <c r="CN18" s="139">
        <v>1</v>
      </c>
      <c r="CO18" s="140">
        <v>2</v>
      </c>
      <c r="CP18" s="141">
        <v>220000</v>
      </c>
      <c r="CQ18" s="141">
        <v>487500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>
        <f>AB19</f>
        <v>0.0564</v>
      </c>
      <c r="B19" s="203" t="s">
        <v>104</v>
      </c>
      <c r="C19" s="203"/>
      <c r="D19" s="203" t="s">
        <v>105</v>
      </c>
      <c r="E19" s="203" t="s">
        <v>106</v>
      </c>
      <c r="F19" s="203" t="s">
        <v>89</v>
      </c>
      <c r="G19" s="203" t="s">
        <v>107</v>
      </c>
      <c r="H19" s="90" t="s">
        <v>108</v>
      </c>
      <c r="I19" s="90" t="s">
        <v>109</v>
      </c>
      <c r="J19" s="188">
        <v>250000</v>
      </c>
      <c r="K19" s="81">
        <v>0</v>
      </c>
      <c r="L19" s="81">
        <v>0</v>
      </c>
      <c r="M19" s="81">
        <v>60</v>
      </c>
      <c r="N19" s="91">
        <v>3</v>
      </c>
      <c r="O19" s="92">
        <v>0</v>
      </c>
      <c r="P19" s="93">
        <f>N19+O19</f>
        <v>3</v>
      </c>
      <c r="Q19" s="82">
        <f>IFERROR(P19/M19,"-")</f>
        <v>0.05</v>
      </c>
      <c r="R19" s="81">
        <v>0</v>
      </c>
      <c r="S19" s="81">
        <v>2</v>
      </c>
      <c r="T19" s="82">
        <f>IFERROR(S19/(O19+P19),"-")</f>
        <v>0.66666666666667</v>
      </c>
      <c r="U19" s="182">
        <f>IFERROR(J19/SUM(P19:P20),"-")</f>
        <v>35714.285714286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SUM(X19:X20)-SUM(J19:J20)</f>
        <v>-235900</v>
      </c>
      <c r="AB19" s="85">
        <f>SUM(X19:X20)/SUM(J19:J20)</f>
        <v>0.0564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0.66666666666667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0.33333333333333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110</v>
      </c>
      <c r="C20" s="203"/>
      <c r="D20" s="203" t="s">
        <v>105</v>
      </c>
      <c r="E20" s="203" t="s">
        <v>106</v>
      </c>
      <c r="F20" s="203" t="s">
        <v>68</v>
      </c>
      <c r="G20" s="203"/>
      <c r="H20" s="90"/>
      <c r="I20" s="90"/>
      <c r="J20" s="188"/>
      <c r="K20" s="81">
        <v>0</v>
      </c>
      <c r="L20" s="81">
        <v>0</v>
      </c>
      <c r="M20" s="81">
        <v>20</v>
      </c>
      <c r="N20" s="91">
        <v>4</v>
      </c>
      <c r="O20" s="92">
        <v>0</v>
      </c>
      <c r="P20" s="93">
        <f>N20+O20</f>
        <v>4</v>
      </c>
      <c r="Q20" s="82">
        <f>IFERROR(P20/M20,"-")</f>
        <v>0.2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14100</v>
      </c>
      <c r="Y20" s="187">
        <f>IFERROR(X20/P20,"-")</f>
        <v>3525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3</v>
      </c>
      <c r="BO20" s="120">
        <f>IF(P20=0,"",IF(BN20=0,"",(BN20/P20)))</f>
        <v>0.75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0.25</v>
      </c>
      <c r="BY20" s="128">
        <v>1</v>
      </c>
      <c r="BZ20" s="129">
        <f>IFERROR(BY20/BW20,"-")</f>
        <v>1</v>
      </c>
      <c r="CA20" s="130">
        <v>11000</v>
      </c>
      <c r="CB20" s="131">
        <f>IFERROR(CA20/BW20,"-")</f>
        <v>11000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14100</v>
      </c>
      <c r="CQ20" s="141">
        <v>11000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0.225</v>
      </c>
      <c r="B21" s="203" t="s">
        <v>111</v>
      </c>
      <c r="C21" s="203"/>
      <c r="D21" s="203"/>
      <c r="E21" s="203"/>
      <c r="F21" s="203" t="s">
        <v>78</v>
      </c>
      <c r="G21" s="203" t="s">
        <v>112</v>
      </c>
      <c r="H21" s="90" t="s">
        <v>113</v>
      </c>
      <c r="I21" s="90" t="s">
        <v>114</v>
      </c>
      <c r="J21" s="188">
        <v>80000</v>
      </c>
      <c r="K21" s="81">
        <v>0</v>
      </c>
      <c r="L21" s="81">
        <v>0</v>
      </c>
      <c r="M21" s="81">
        <v>59</v>
      </c>
      <c r="N21" s="91">
        <v>3</v>
      </c>
      <c r="O21" s="92">
        <v>0</v>
      </c>
      <c r="P21" s="93">
        <f>N21+O21</f>
        <v>3</v>
      </c>
      <c r="Q21" s="82">
        <f>IFERROR(P21/M21,"-")</f>
        <v>0.050847457627119</v>
      </c>
      <c r="R21" s="81">
        <v>0</v>
      </c>
      <c r="S21" s="81">
        <v>0</v>
      </c>
      <c r="T21" s="82">
        <f>IFERROR(S21/(O21+P21),"-")</f>
        <v>0</v>
      </c>
      <c r="U21" s="182">
        <f>IFERROR(J21/SUM(P21:P22),"-")</f>
        <v>16000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SUM(X21:X22)-SUM(J21:J22)</f>
        <v>-62000</v>
      </c>
      <c r="AB21" s="85">
        <f>SUM(X21:X22)/SUM(J21:J22)</f>
        <v>0.225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0.33333333333333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0.33333333333333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>
        <v>1</v>
      </c>
      <c r="CG21" s="134">
        <f>IF(P21=0,"",IF(CF21=0,"",(CF21/P21)))</f>
        <v>0.33333333333333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115</v>
      </c>
      <c r="C22" s="203"/>
      <c r="D22" s="203"/>
      <c r="E22" s="203"/>
      <c r="F22" s="203" t="s">
        <v>68</v>
      </c>
      <c r="G22" s="203"/>
      <c r="H22" s="90"/>
      <c r="I22" s="90"/>
      <c r="J22" s="188"/>
      <c r="K22" s="81">
        <v>0</v>
      </c>
      <c r="L22" s="81">
        <v>0</v>
      </c>
      <c r="M22" s="81">
        <v>2</v>
      </c>
      <c r="N22" s="91">
        <v>2</v>
      </c>
      <c r="O22" s="92">
        <v>0</v>
      </c>
      <c r="P22" s="93">
        <f>N22+O22</f>
        <v>2</v>
      </c>
      <c r="Q22" s="82">
        <f>IFERROR(P22/M22,"-")</f>
        <v>1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18000</v>
      </c>
      <c r="Y22" s="187">
        <f>IFERROR(X22/P22,"-")</f>
        <v>9000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0.5</v>
      </c>
      <c r="BY22" s="128">
        <v>1</v>
      </c>
      <c r="BZ22" s="129">
        <f>IFERROR(BY22/BW22,"-")</f>
        <v>1</v>
      </c>
      <c r="CA22" s="130">
        <v>46000</v>
      </c>
      <c r="CB22" s="131">
        <f>IFERROR(CA22/BW22,"-")</f>
        <v>46000</v>
      </c>
      <c r="CC22" s="132"/>
      <c r="CD22" s="132"/>
      <c r="CE22" s="132">
        <v>1</v>
      </c>
      <c r="CF22" s="133">
        <v>1</v>
      </c>
      <c r="CG22" s="134">
        <f>IF(P22=0,"",IF(CF22=0,"",(CF22/P22)))</f>
        <v>0.5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18000</v>
      </c>
      <c r="CQ22" s="141">
        <v>46000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 t="str">
        <f>AB23</f>
        <v>0</v>
      </c>
      <c r="B23" s="203" t="s">
        <v>116</v>
      </c>
      <c r="C23" s="203"/>
      <c r="D23" s="203"/>
      <c r="E23" s="203"/>
      <c r="F23" s="203" t="s">
        <v>78</v>
      </c>
      <c r="G23" s="203" t="s">
        <v>117</v>
      </c>
      <c r="H23" s="90" t="s">
        <v>113</v>
      </c>
      <c r="I23" s="204" t="s">
        <v>118</v>
      </c>
      <c r="J23" s="188">
        <v>0</v>
      </c>
      <c r="K23" s="81">
        <v>0</v>
      </c>
      <c r="L23" s="81">
        <v>0</v>
      </c>
      <c r="M23" s="81">
        <v>19</v>
      </c>
      <c r="N23" s="91">
        <v>2</v>
      </c>
      <c r="O23" s="92">
        <v>0</v>
      </c>
      <c r="P23" s="93">
        <f>N23+O23</f>
        <v>2</v>
      </c>
      <c r="Q23" s="82">
        <f>IFERROR(P23/M23,"-")</f>
        <v>0.10526315789474</v>
      </c>
      <c r="R23" s="81">
        <v>0</v>
      </c>
      <c r="S23" s="81">
        <v>0</v>
      </c>
      <c r="T23" s="82">
        <f>IFERROR(S23/(O23+P23),"-")</f>
        <v>0</v>
      </c>
      <c r="U23" s="182">
        <f>IFERROR(J23/SUM(P23:P24),"-")</f>
        <v>0</v>
      </c>
      <c r="V23" s="84">
        <v>1</v>
      </c>
      <c r="W23" s="82">
        <f>IF(P23=0,"-",V23/P23)</f>
        <v>0.5</v>
      </c>
      <c r="X23" s="186">
        <v>5000</v>
      </c>
      <c r="Y23" s="187">
        <f>IFERROR(X23/P23,"-")</f>
        <v>2500</v>
      </c>
      <c r="Z23" s="187">
        <f>IFERROR(X23/V23,"-")</f>
        <v>5000</v>
      </c>
      <c r="AA23" s="188">
        <f>SUM(X23:X24)-SUM(J23:J24)</f>
        <v>5000</v>
      </c>
      <c r="AB23" s="85" t="str">
        <f>SUM(X23:X24)/SUM(J23:J24)</f>
        <v>0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>
        <v>1</v>
      </c>
      <c r="BZ23" s="129">
        <f>IFERROR(BY23/BW23,"-")</f>
        <v>1</v>
      </c>
      <c r="CA23" s="130">
        <v>5000</v>
      </c>
      <c r="CB23" s="131">
        <f>IFERROR(CA23/BW23,"-")</f>
        <v>5000</v>
      </c>
      <c r="CC23" s="132">
        <v>1</v>
      </c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5000</v>
      </c>
      <c r="CQ23" s="141">
        <v>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119</v>
      </c>
      <c r="C24" s="203"/>
      <c r="D24" s="203"/>
      <c r="E24" s="203"/>
      <c r="F24" s="203" t="s">
        <v>68</v>
      </c>
      <c r="G24" s="203"/>
      <c r="H24" s="90"/>
      <c r="I24" s="90"/>
      <c r="J24" s="188"/>
      <c r="K24" s="81">
        <v>0</v>
      </c>
      <c r="L24" s="81">
        <v>0</v>
      </c>
      <c r="M24" s="81">
        <v>0</v>
      </c>
      <c r="N24" s="91">
        <v>0</v>
      </c>
      <c r="O24" s="92">
        <v>0</v>
      </c>
      <c r="P24" s="93">
        <f>N24+O24</f>
        <v>0</v>
      </c>
      <c r="Q24" s="82" t="str">
        <f>IFERROR(P24/M24,"-")</f>
        <v>-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30"/>
      <c r="B25" s="87"/>
      <c r="C25" s="88"/>
      <c r="D25" s="88"/>
      <c r="E25" s="88"/>
      <c r="F25" s="89"/>
      <c r="G25" s="90"/>
      <c r="H25" s="90"/>
      <c r="I25" s="90"/>
      <c r="J25" s="192"/>
      <c r="K25" s="34"/>
      <c r="L25" s="34"/>
      <c r="M25" s="31"/>
      <c r="N25" s="23"/>
      <c r="O25" s="23"/>
      <c r="P25" s="23"/>
      <c r="Q25" s="33"/>
      <c r="R25" s="32"/>
      <c r="S25" s="23"/>
      <c r="T25" s="32"/>
      <c r="U25" s="183"/>
      <c r="V25" s="25"/>
      <c r="W25" s="25"/>
      <c r="X25" s="189"/>
      <c r="Y25" s="189"/>
      <c r="Z25" s="189"/>
      <c r="AA25" s="189"/>
      <c r="AB25" s="33"/>
      <c r="AC25" s="59"/>
      <c r="AD25" s="63"/>
      <c r="AE25" s="64"/>
      <c r="AF25" s="63"/>
      <c r="AG25" s="67"/>
      <c r="AH25" s="68"/>
      <c r="AI25" s="69"/>
      <c r="AJ25" s="70"/>
      <c r="AK25" s="70"/>
      <c r="AL25" s="70"/>
      <c r="AM25" s="63"/>
      <c r="AN25" s="64"/>
      <c r="AO25" s="63"/>
      <c r="AP25" s="67"/>
      <c r="AQ25" s="68"/>
      <c r="AR25" s="69"/>
      <c r="AS25" s="70"/>
      <c r="AT25" s="70"/>
      <c r="AU25" s="70"/>
      <c r="AV25" s="63"/>
      <c r="AW25" s="64"/>
      <c r="AX25" s="63"/>
      <c r="AY25" s="67"/>
      <c r="AZ25" s="68"/>
      <c r="BA25" s="69"/>
      <c r="BB25" s="70"/>
      <c r="BC25" s="70"/>
      <c r="BD25" s="70"/>
      <c r="BE25" s="63"/>
      <c r="BF25" s="64"/>
      <c r="BG25" s="63"/>
      <c r="BH25" s="67"/>
      <c r="BI25" s="68"/>
      <c r="BJ25" s="69"/>
      <c r="BK25" s="70"/>
      <c r="BL25" s="70"/>
      <c r="BM25" s="70"/>
      <c r="BN25" s="65"/>
      <c r="BO25" s="66"/>
      <c r="BP25" s="63"/>
      <c r="BQ25" s="67"/>
      <c r="BR25" s="68"/>
      <c r="BS25" s="69"/>
      <c r="BT25" s="70"/>
      <c r="BU25" s="70"/>
      <c r="BV25" s="70"/>
      <c r="BW25" s="65"/>
      <c r="BX25" s="66"/>
      <c r="BY25" s="63"/>
      <c r="BZ25" s="67"/>
      <c r="CA25" s="68"/>
      <c r="CB25" s="69"/>
      <c r="CC25" s="70"/>
      <c r="CD25" s="70"/>
      <c r="CE25" s="70"/>
      <c r="CF25" s="65"/>
      <c r="CG25" s="66"/>
      <c r="CH25" s="63"/>
      <c r="CI25" s="67"/>
      <c r="CJ25" s="68"/>
      <c r="CK25" s="69"/>
      <c r="CL25" s="70"/>
      <c r="CM25" s="70"/>
      <c r="CN25" s="70"/>
      <c r="CO25" s="71"/>
      <c r="CP25" s="68"/>
      <c r="CQ25" s="68"/>
      <c r="CR25" s="68"/>
      <c r="CS25" s="72"/>
    </row>
    <row r="26" spans="1:98">
      <c r="A26" s="30"/>
      <c r="B26" s="37"/>
      <c r="C26" s="21"/>
      <c r="D26" s="21"/>
      <c r="E26" s="21"/>
      <c r="F26" s="22"/>
      <c r="G26" s="36"/>
      <c r="H26" s="36"/>
      <c r="I26" s="75"/>
      <c r="J26" s="193"/>
      <c r="K26" s="34"/>
      <c r="L26" s="34"/>
      <c r="M26" s="31"/>
      <c r="N26" s="23"/>
      <c r="O26" s="23"/>
      <c r="P26" s="23"/>
      <c r="Q26" s="33"/>
      <c r="R26" s="32"/>
      <c r="S26" s="23"/>
      <c r="T26" s="32"/>
      <c r="U26" s="183"/>
      <c r="V26" s="25"/>
      <c r="W26" s="25"/>
      <c r="X26" s="189"/>
      <c r="Y26" s="189"/>
      <c r="Z26" s="189"/>
      <c r="AA26" s="189"/>
      <c r="AB26" s="33"/>
      <c r="AC26" s="61"/>
      <c r="AD26" s="63"/>
      <c r="AE26" s="64"/>
      <c r="AF26" s="63"/>
      <c r="AG26" s="67"/>
      <c r="AH26" s="68"/>
      <c r="AI26" s="69"/>
      <c r="AJ26" s="70"/>
      <c r="AK26" s="70"/>
      <c r="AL26" s="70"/>
      <c r="AM26" s="63"/>
      <c r="AN26" s="64"/>
      <c r="AO26" s="63"/>
      <c r="AP26" s="67"/>
      <c r="AQ26" s="68"/>
      <c r="AR26" s="69"/>
      <c r="AS26" s="70"/>
      <c r="AT26" s="70"/>
      <c r="AU26" s="70"/>
      <c r="AV26" s="63"/>
      <c r="AW26" s="64"/>
      <c r="AX26" s="63"/>
      <c r="AY26" s="67"/>
      <c r="AZ26" s="68"/>
      <c r="BA26" s="69"/>
      <c r="BB26" s="70"/>
      <c r="BC26" s="70"/>
      <c r="BD26" s="70"/>
      <c r="BE26" s="63"/>
      <c r="BF26" s="64"/>
      <c r="BG26" s="63"/>
      <c r="BH26" s="67"/>
      <c r="BI26" s="68"/>
      <c r="BJ26" s="69"/>
      <c r="BK26" s="70"/>
      <c r="BL26" s="70"/>
      <c r="BM26" s="70"/>
      <c r="BN26" s="65"/>
      <c r="BO26" s="66"/>
      <c r="BP26" s="63"/>
      <c r="BQ26" s="67"/>
      <c r="BR26" s="68"/>
      <c r="BS26" s="69"/>
      <c r="BT26" s="70"/>
      <c r="BU26" s="70"/>
      <c r="BV26" s="70"/>
      <c r="BW26" s="65"/>
      <c r="BX26" s="66"/>
      <c r="BY26" s="63"/>
      <c r="BZ26" s="67"/>
      <c r="CA26" s="68"/>
      <c r="CB26" s="69"/>
      <c r="CC26" s="70"/>
      <c r="CD26" s="70"/>
      <c r="CE26" s="70"/>
      <c r="CF26" s="65"/>
      <c r="CG26" s="66"/>
      <c r="CH26" s="63"/>
      <c r="CI26" s="67"/>
      <c r="CJ26" s="68"/>
      <c r="CK26" s="69"/>
      <c r="CL26" s="70"/>
      <c r="CM26" s="70"/>
      <c r="CN26" s="70"/>
      <c r="CO26" s="71"/>
      <c r="CP26" s="68"/>
      <c r="CQ26" s="68"/>
      <c r="CR26" s="68"/>
      <c r="CS26" s="72"/>
    </row>
    <row r="27" spans="1:98">
      <c r="A27" s="19">
        <f>AB27</f>
        <v>0.66888</v>
      </c>
      <c r="B27" s="39"/>
      <c r="C27" s="39"/>
      <c r="D27" s="39"/>
      <c r="E27" s="39"/>
      <c r="F27" s="39"/>
      <c r="G27" s="40" t="s">
        <v>120</v>
      </c>
      <c r="H27" s="40"/>
      <c r="I27" s="40"/>
      <c r="J27" s="190">
        <f>SUM(J6:J26)</f>
        <v>1250000</v>
      </c>
      <c r="K27" s="41">
        <f>SUM(K6:K26)</f>
        <v>0</v>
      </c>
      <c r="L27" s="41">
        <f>SUM(L6:L26)</f>
        <v>0</v>
      </c>
      <c r="M27" s="41">
        <f>SUM(M6:M26)</f>
        <v>706</v>
      </c>
      <c r="N27" s="41">
        <f>SUM(N6:N26)</f>
        <v>78</v>
      </c>
      <c r="O27" s="41">
        <f>SUM(O6:O26)</f>
        <v>0</v>
      </c>
      <c r="P27" s="41">
        <f>SUM(P6:P26)</f>
        <v>78</v>
      </c>
      <c r="Q27" s="42">
        <f>IFERROR(P27/M27,"-")</f>
        <v>0.11048158640227</v>
      </c>
      <c r="R27" s="78">
        <f>SUM(R6:R26)</f>
        <v>1</v>
      </c>
      <c r="S27" s="78">
        <f>SUM(S6:S26)</f>
        <v>15</v>
      </c>
      <c r="T27" s="42">
        <f>IFERROR(R27/P27,"-")</f>
        <v>0.012820512820513</v>
      </c>
      <c r="U27" s="184">
        <f>IFERROR(J27/P27,"-")</f>
        <v>16025.641025641</v>
      </c>
      <c r="V27" s="44">
        <f>SUM(V6:V26)</f>
        <v>10</v>
      </c>
      <c r="W27" s="42">
        <f>IFERROR(V27/P27,"-")</f>
        <v>0.12820512820513</v>
      </c>
      <c r="X27" s="190">
        <f>SUM(X6:X26)</f>
        <v>836100</v>
      </c>
      <c r="Y27" s="190">
        <f>IFERROR(X27/P27,"-")</f>
        <v>10719.230769231</v>
      </c>
      <c r="Z27" s="190">
        <f>IFERROR(X27/V27,"-")</f>
        <v>83610</v>
      </c>
      <c r="AA27" s="190">
        <f>X27-J27</f>
        <v>-413900</v>
      </c>
      <c r="AB27" s="47">
        <f>X27/J27</f>
        <v>0.66888</v>
      </c>
      <c r="AC27" s="60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8"/>
    <mergeCell ref="J14:J18"/>
    <mergeCell ref="U14:U18"/>
    <mergeCell ref="AA14:AA18"/>
    <mergeCell ref="AB14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