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<sst xmlns="http://schemas.openxmlformats.org/spreadsheetml/2006/main" uniqueCount="157">
  <si>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</si>
  <si>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</si>
  <si>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</si>
  <si>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</si>
  <si>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</si>
  <si>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</si>
  <si>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</si>
  <si>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</si>
  <si>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</si>
  <si>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</si>
  <si>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</si>
  <si>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</si>
  <si>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</si>
  <si>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</si>
  <si>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</si>
  <si>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</si>
  <si>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</si>
  <si>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</si>
  <si>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</si>
  <si>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</si>
  <si>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</si>
  <si>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</si>
  <si>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</si>
  <si>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</si>
  <si>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</si>
  <si>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</si>
  <si>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</si>
  <si>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</si>
  <si>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</si>
  <si>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</si>
  <si>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</si>
  <si>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</si>
  <si>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</si>
  <si>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</si>
  <si>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</si>
  <si>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</si>
  <si>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</si>
  <si>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</si>
  <si>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</si>
  <si>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</si>
  <si>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</si>
  <si>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</si>
  <si>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</si>
  <si>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</si>
  <si>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</si>
  <si>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</si>
  <si>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</si>
  <si>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</si>
  <si>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</si>
  <si>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</si>
  <si>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</si>
  <si>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</si>
  <si>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</si>
  <si>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</si>
  <si>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</si>
  <si>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</si>
  <si>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</si>
  <si>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</si>
  <si>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</si>
  <si>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</si>
  <si>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</si>
  <si>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sms_w554</t>
  </si>
  <si>
    <t>デリヘル版3</t>
  </si>
  <si>
    <t>女性が好きな私にとって神サイトです</t>
  </si>
  <si>
    <t>i38</t>
  </si>
  <si>
    <t>サンスポ関西</t>
  </si>
  <si>
    <t>4C終面全5段</t>
  </si>
  <si>
    <t>10月04日(日)</t>
  </si>
  <si>
    <t>smss2231</t>
  </si>
  <si>
    <t>空電</t>
  </si>
  <si>
    <t>sms_w555</t>
  </si>
  <si>
    <t>GOGO(i31)</t>
  </si>
  <si>
    <t>サンスポ関東</t>
  </si>
  <si>
    <t>全5段</t>
  </si>
  <si>
    <t>smss2232</t>
  </si>
  <si>
    <t>sms_w556</t>
  </si>
  <si>
    <t>男メイン比較版</t>
  </si>
  <si>
    <t>出会える人数無制限</t>
  </si>
  <si>
    <t>10月18日(日)</t>
  </si>
  <si>
    <t>smss2233</t>
  </si>
  <si>
    <t>sms_w557</t>
  </si>
  <si>
    <t>デリヘル版2(コンシェルジュパーツ)</t>
  </si>
  <si>
    <t>i34</t>
  </si>
  <si>
    <t>スポーツ報知関西</t>
  </si>
  <si>
    <t>全5段つかみ4回</t>
  </si>
  <si>
    <t>smss2234</t>
  </si>
  <si>
    <t>sms_w558</t>
  </si>
  <si>
    <t>smss2235</t>
  </si>
  <si>
    <t>sms_w559</t>
  </si>
  <si>
    <t>求人版</t>
  </si>
  <si>
    <t>求む50歳以上の女性と</t>
  </si>
  <si>
    <t>smss2236</t>
  </si>
  <si>
    <t>sms_w560</t>
  </si>
  <si>
    <t>大正版</t>
  </si>
  <si>
    <t>70歳までの出会いお手伝い</t>
  </si>
  <si>
    <t>smss2237</t>
  </si>
  <si>
    <t>sms_w561</t>
  </si>
  <si>
    <t>①求人風</t>
  </si>
  <si>
    <t>①求む！５０歳以上の女性と…</t>
  </si>
  <si>
    <t>ニッカン関西</t>
  </si>
  <si>
    <t>半2段つかみ10段保証</t>
  </si>
  <si>
    <t>1～10日</t>
  </si>
  <si>
    <t>sms_w562</t>
  </si>
  <si>
    <t>②興奮版</t>
  </si>
  <si>
    <t>②女性が好きな私にとって神サイトです</t>
  </si>
  <si>
    <t>11～20日</t>
  </si>
  <si>
    <t>sms_w563</t>
  </si>
  <si>
    <t>③大正版</t>
  </si>
  <si>
    <t>③出会える人数無制限</t>
  </si>
  <si>
    <t>21～31日</t>
  </si>
  <si>
    <t>smss2238</t>
  </si>
  <si>
    <t>(空電共通)</t>
  </si>
  <si>
    <t>sms_w564</t>
  </si>
  <si>
    <t>記事(ノーマル)</t>
  </si>
  <si>
    <t>139「もっと安い出会いがよければ、よそでどうぞ」</t>
  </si>
  <si>
    <t>デイリースポーツ関西　1回目</t>
  </si>
  <si>
    <t>4C記事枠</t>
  </si>
  <si>
    <t>10月03日(土)</t>
  </si>
  <si>
    <t>smss2239</t>
  </si>
  <si>
    <t>sms_w565</t>
  </si>
  <si>
    <t>記事(赤)</t>
  </si>
  <si>
    <t>140「普通の出会い系なら、広告に載せていません」</t>
  </si>
  <si>
    <t>デイリースポーツ関西　2回目</t>
  </si>
  <si>
    <t>10月11日(日)</t>
  </si>
  <si>
    <t>smss2240</t>
  </si>
  <si>
    <t>sms_w566</t>
  </si>
  <si>
    <t>記事(青)</t>
  </si>
  <si>
    <t>141「今日はレディースデーで出会い率が2倍！」</t>
  </si>
  <si>
    <t>デイリースポーツ関西　3回目</t>
  </si>
  <si>
    <t>10月17日(土)</t>
  </si>
  <si>
    <t>smss2241</t>
  </si>
  <si>
    <t>sms_w567</t>
  </si>
  <si>
    <t>記事(黄)</t>
  </si>
  <si>
    <t>142「この秋にやりたい出会いサイト」</t>
  </si>
  <si>
    <t>デイリースポーツ関西　4回目</t>
  </si>
  <si>
    <t>10月25日(日)</t>
  </si>
  <si>
    <t>smss2242</t>
  </si>
  <si>
    <t>sms_w568</t>
  </si>
  <si>
    <t>記事(緑)</t>
  </si>
  <si>
    <t>デイリースポーツ関西　5回目</t>
  </si>
  <si>
    <t>10月31日(土)</t>
  </si>
  <si>
    <t>smss2243</t>
  </si>
  <si>
    <t>sms_w569</t>
  </si>
  <si>
    <t>九スポ</t>
  </si>
  <si>
    <t>記事枠</t>
  </si>
  <si>
    <t>smss2247</t>
  </si>
  <si>
    <t>新聞 TOTAL</t>
  </si>
  <si>
    <t>●雑誌 広告</t>
  </si>
  <si>
    <t>sms_w553</t>
  </si>
  <si>
    <t>芸文社</t>
  </si>
  <si>
    <t>サプリ版2</t>
  </si>
  <si>
    <t>男は頑張らずに出会えるサイトすごいすごい</t>
  </si>
  <si>
    <t>カミオン</t>
  </si>
  <si>
    <t>4C1P</t>
  </si>
  <si>
    <t>10月01日(木)</t>
  </si>
  <si>
    <t>smss2230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</si>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</sst>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30</v>
      </c>
      <c r="D6" s="195">
        <v>1235000</v>
      </c>
      <c r="E6" s="81">
        <v>0</v>
      </c>
      <c r="F6" s="81">
        <v>0</v>
      </c>
      <c r="G6" s="81">
        <v>1180</v>
      </c>
      <c r="H6" s="91">
        <v>129</v>
      </c>
      <c r="I6" s="92">
        <v>0</v>
      </c>
      <c r="J6" s="145">
        <f>H6+I6</f>
        <v>129</v>
      </c>
      <c r="K6" s="82">
        <f>IFERROR(J6/G6,"-")</f>
        <v>0.10932203389831</v>
      </c>
      <c r="L6" s="81">
        <v>9</v>
      </c>
      <c r="M6" s="81">
        <v>28</v>
      </c>
      <c r="N6" s="82">
        <f>IFERROR(L6/J6,"-")</f>
        <v>0.069767441860465</v>
      </c>
      <c r="O6" s="83">
        <f>IFERROR(D6/J6,"-")</f>
        <v>9573.6434108527</v>
      </c>
      <c r="P6" s="84">
        <v>24</v>
      </c>
      <c r="Q6" s="82">
        <f>IFERROR(P6/J6,"-")</f>
        <v>0.18604651162791</v>
      </c>
      <c r="R6" s="200">
        <v>1204500</v>
      </c>
      <c r="S6" s="201">
        <f>IFERROR(R6/J6,"-")</f>
        <v>9337.2093023256</v>
      </c>
      <c r="T6" s="201">
        <f>IFERROR(R6/P6,"-")</f>
        <v>50187.5</v>
      </c>
      <c r="U6" s="195">
        <f>IFERROR(R6-D6,"-")</f>
        <v>-30500</v>
      </c>
      <c r="V6" s="85">
        <f>R6/D6</f>
        <v>0.9753036437247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0</v>
      </c>
      <c r="F7" s="81">
        <v>0</v>
      </c>
      <c r="G7" s="81">
        <v>49</v>
      </c>
      <c r="H7" s="91">
        <v>8</v>
      </c>
      <c r="I7" s="92">
        <v>0</v>
      </c>
      <c r="J7" s="145">
        <f>H7+I7</f>
        <v>8</v>
      </c>
      <c r="K7" s="82">
        <f>IFERROR(J7/G7,"-")</f>
        <v>0.16326530612245</v>
      </c>
      <c r="L7" s="81">
        <v>0</v>
      </c>
      <c r="M7" s="81">
        <v>4</v>
      </c>
      <c r="N7" s="82">
        <f>IFERROR(L7/J7,"-")</f>
        <v>0</v>
      </c>
      <c r="O7" s="83">
        <f>IFERROR(D7/J7,"-")</f>
        <v>12500</v>
      </c>
      <c r="P7" s="84">
        <v>1</v>
      </c>
      <c r="Q7" s="82">
        <f>IFERROR(P7/J7,"-")</f>
        <v>0.125</v>
      </c>
      <c r="R7" s="200">
        <v>6000</v>
      </c>
      <c r="S7" s="201">
        <f>IFERROR(R7/J7,"-")</f>
        <v>750</v>
      </c>
      <c r="T7" s="201">
        <f>IFERROR(R7/P7,"-")</f>
        <v>6000</v>
      </c>
      <c r="U7" s="195">
        <f>IFERROR(R7-D7,"-")</f>
        <v>-94000</v>
      </c>
      <c r="V7" s="85">
        <f>R7/D7</f>
        <v>0.06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1335000</v>
      </c>
      <c r="E10" s="41">
        <f>SUM(E6:E8)</f>
        <v>0</v>
      </c>
      <c r="F10" s="41">
        <f>SUM(F6:F8)</f>
        <v>0</v>
      </c>
      <c r="G10" s="41">
        <f>SUM(G6:G8)</f>
        <v>1229</v>
      </c>
      <c r="H10" s="41">
        <f>SUM(H6:H8)</f>
        <v>137</v>
      </c>
      <c r="I10" s="41">
        <f>SUM(I6:I8)</f>
        <v>0</v>
      </c>
      <c r="J10" s="41">
        <f>SUM(J6:J8)</f>
        <v>137</v>
      </c>
      <c r="K10" s="42">
        <f>IFERROR(J10/G10,"-")</f>
        <v>0.11147274206672</v>
      </c>
      <c r="L10" s="78">
        <f>SUM(L6:L8)</f>
        <v>9</v>
      </c>
      <c r="M10" s="78">
        <f>SUM(M6:M8)</f>
        <v>32</v>
      </c>
      <c r="N10" s="42">
        <f>IFERROR(L10/J10,"-")</f>
        <v>0.065693430656934</v>
      </c>
      <c r="O10" s="43">
        <f>IFERROR(D10/J10,"-")</f>
        <v>9744.5255474453</v>
      </c>
      <c r="P10" s="44">
        <f>SUM(P6:P8)</f>
        <v>25</v>
      </c>
      <c r="Q10" s="42">
        <f>IFERROR(P10/J10,"-")</f>
        <v>0.18248175182482</v>
      </c>
      <c r="R10" s="45">
        <f>SUM(R6:R8)</f>
        <v>1210500</v>
      </c>
      <c r="S10" s="45">
        <f>IFERROR(R10/J10,"-")</f>
        <v>8835.7664233577</v>
      </c>
      <c r="T10" s="45">
        <f>IFERROR(R10/P10,"-")</f>
        <v>48420</v>
      </c>
      <c r="U10" s="46">
        <f>SUM(U6:U8)</f>
        <v>-124500</v>
      </c>
      <c r="V10" s="47">
        <f>IFERROR(R10/D10,"-")</f>
        <v>0.90674157303371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1.3026315789474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0</v>
      </c>
      <c r="L6" s="81">
        <v>0</v>
      </c>
      <c r="M6" s="81">
        <v>218</v>
      </c>
      <c r="N6" s="91">
        <v>16</v>
      </c>
      <c r="O6" s="92">
        <v>0</v>
      </c>
      <c r="P6" s="93">
        <f>N6+O6</f>
        <v>16</v>
      </c>
      <c r="Q6" s="82">
        <f>IFERROR(P6/M6,"-")</f>
        <v>0.073394495412844</v>
      </c>
      <c r="R6" s="81">
        <v>1</v>
      </c>
      <c r="S6" s="81">
        <v>3</v>
      </c>
      <c r="T6" s="82">
        <f>IFERROR(S6/(O6+P6),"-")</f>
        <v>0.1875</v>
      </c>
      <c r="U6" s="182">
        <f>IFERROR(J6/SUM(P6:P11),"-")</f>
        <v>13255.813953488</v>
      </c>
      <c r="V6" s="84">
        <v>2</v>
      </c>
      <c r="W6" s="82">
        <f>IF(P6=0,"-",V6/P6)</f>
        <v>0.125</v>
      </c>
      <c r="X6" s="186">
        <v>44000</v>
      </c>
      <c r="Y6" s="187">
        <f>IFERROR(X6/P6,"-")</f>
        <v>2750</v>
      </c>
      <c r="Z6" s="187">
        <f>IFERROR(X6/V6,"-")</f>
        <v>22000</v>
      </c>
      <c r="AA6" s="188">
        <f>SUM(X6:X11)-SUM(J6:J11)</f>
        <v>172500</v>
      </c>
      <c r="AB6" s="85">
        <f>SUM(X6:X11)/SUM(J6:J11)</f>
        <v>1.3026315789474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0.0625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0.4375</v>
      </c>
      <c r="BP6" s="121">
        <v>1</v>
      </c>
      <c r="BQ6" s="122">
        <f>IFERROR(BP6/BN6,"-")</f>
        <v>0.14285714285714</v>
      </c>
      <c r="BR6" s="123">
        <v>8000</v>
      </c>
      <c r="BS6" s="124">
        <f>IFERROR(BR6/BN6,"-")</f>
        <v>1142.8571428571</v>
      </c>
      <c r="BT6" s="125"/>
      <c r="BU6" s="125">
        <v>1</v>
      </c>
      <c r="BV6" s="125"/>
      <c r="BW6" s="126">
        <v>4</v>
      </c>
      <c r="BX6" s="127">
        <f>IF(P6=0,"",IF(BW6=0,"",(BW6/P6)))</f>
        <v>0.25</v>
      </c>
      <c r="BY6" s="128">
        <v>1</v>
      </c>
      <c r="BZ6" s="129">
        <f>IFERROR(BY6/BW6,"-")</f>
        <v>0.25</v>
      </c>
      <c r="CA6" s="130">
        <v>36000</v>
      </c>
      <c r="CB6" s="131">
        <f>IFERROR(CA6/BW6,"-")</f>
        <v>9000</v>
      </c>
      <c r="CC6" s="132"/>
      <c r="CD6" s="132"/>
      <c r="CE6" s="132">
        <v>1</v>
      </c>
      <c r="CF6" s="133">
        <v>2</v>
      </c>
      <c r="CG6" s="134">
        <f>IF(P6=0,"",IF(CF6=0,"",(CF6/P6)))</f>
        <v>0.125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44000</v>
      </c>
      <c r="CQ6" s="141">
        <v>36000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58</v>
      </c>
      <c r="N7" s="91">
        <v>11</v>
      </c>
      <c r="O7" s="92">
        <v>0</v>
      </c>
      <c r="P7" s="93">
        <f>N7+O7</f>
        <v>11</v>
      </c>
      <c r="Q7" s="82">
        <f>IFERROR(P7/M7,"-")</f>
        <v>0.18965517241379</v>
      </c>
      <c r="R7" s="81">
        <v>1</v>
      </c>
      <c r="S7" s="81">
        <v>2</v>
      </c>
      <c r="T7" s="82">
        <f>IFERROR(S7/(O7+P7),"-")</f>
        <v>0.18181818181818</v>
      </c>
      <c r="U7" s="182"/>
      <c r="V7" s="84">
        <v>2</v>
      </c>
      <c r="W7" s="82">
        <f>IF(P7=0,"-",V7/P7)</f>
        <v>0.18181818181818</v>
      </c>
      <c r="X7" s="186">
        <v>556000</v>
      </c>
      <c r="Y7" s="187">
        <f>IFERROR(X7/P7,"-")</f>
        <v>50545.454545455</v>
      </c>
      <c r="Z7" s="187">
        <f>IFERROR(X7/V7,"-")</f>
        <v>278000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0.18181818181818</v>
      </c>
      <c r="BP7" s="121">
        <v>1</v>
      </c>
      <c r="BQ7" s="122">
        <f>IFERROR(BP7/BN7,"-")</f>
        <v>0.5</v>
      </c>
      <c r="BR7" s="123">
        <v>18000</v>
      </c>
      <c r="BS7" s="124">
        <f>IFERROR(BR7/BN7,"-")</f>
        <v>9000</v>
      </c>
      <c r="BT7" s="125"/>
      <c r="BU7" s="125"/>
      <c r="BV7" s="125">
        <v>1</v>
      </c>
      <c r="BW7" s="126">
        <v>6</v>
      </c>
      <c r="BX7" s="127">
        <f>IF(P7=0,"",IF(BW7=0,"",(BW7/P7)))</f>
        <v>0.54545454545455</v>
      </c>
      <c r="BY7" s="128">
        <v>1</v>
      </c>
      <c r="BZ7" s="129">
        <f>IFERROR(BY7/BW7,"-")</f>
        <v>0.16666666666667</v>
      </c>
      <c r="CA7" s="130">
        <v>141000</v>
      </c>
      <c r="CB7" s="131">
        <f>IFERROR(CA7/BW7,"-")</f>
        <v>23500</v>
      </c>
      <c r="CC7" s="132"/>
      <c r="CD7" s="132"/>
      <c r="CE7" s="132">
        <v>1</v>
      </c>
      <c r="CF7" s="133">
        <v>2</v>
      </c>
      <c r="CG7" s="134">
        <f>IF(P7=0,"",IF(CF7=0,"",(CF7/P7)))</f>
        <v>0.18181818181818</v>
      </c>
      <c r="CH7" s="135">
        <v>1</v>
      </c>
      <c r="CI7" s="136">
        <f>IFERROR(CH7/CF7,"-")</f>
        <v>0.5</v>
      </c>
      <c r="CJ7" s="137">
        <v>415000</v>
      </c>
      <c r="CK7" s="138">
        <f>IFERROR(CJ7/CF7,"-")</f>
        <v>207500</v>
      </c>
      <c r="CL7" s="139"/>
      <c r="CM7" s="139"/>
      <c r="CN7" s="139">
        <v>1</v>
      </c>
      <c r="CO7" s="140">
        <v>2</v>
      </c>
      <c r="CP7" s="141">
        <v>556000</v>
      </c>
      <c r="CQ7" s="141">
        <v>415000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71</v>
      </c>
      <c r="G8" s="203" t="s">
        <v>72</v>
      </c>
      <c r="H8" s="90" t="s">
        <v>73</v>
      </c>
      <c r="I8" s="204" t="s">
        <v>67</v>
      </c>
      <c r="J8" s="188"/>
      <c r="K8" s="81">
        <v>0</v>
      </c>
      <c r="L8" s="81">
        <v>0</v>
      </c>
      <c r="M8" s="81">
        <v>102</v>
      </c>
      <c r="N8" s="91">
        <v>3</v>
      </c>
      <c r="O8" s="92">
        <v>0</v>
      </c>
      <c r="P8" s="93">
        <f>N8+O8</f>
        <v>3</v>
      </c>
      <c r="Q8" s="82">
        <f>IFERROR(P8/M8,"-")</f>
        <v>0.029411764705882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0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58000</v>
      </c>
      <c r="Y9" s="187">
        <f>IFERROR(X9/P9,"-")</f>
        <v>11600</v>
      </c>
      <c r="Z9" s="187">
        <f>IFERROR(X9/V9,"-")</f>
        <v>29000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2</v>
      </c>
      <c r="BZ9" s="129">
        <f>IFERROR(BY9/BW9,"-")</f>
        <v>0.66666666666667</v>
      </c>
      <c r="CA9" s="130">
        <v>58000</v>
      </c>
      <c r="CB9" s="131">
        <f>IFERROR(CA9/BW9,"-")</f>
        <v>19333.333333333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58000</v>
      </c>
      <c r="CQ9" s="141">
        <v>40000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72</v>
      </c>
      <c r="H10" s="90" t="s">
        <v>73</v>
      </c>
      <c r="I10" s="204" t="s">
        <v>78</v>
      </c>
      <c r="J10" s="188"/>
      <c r="K10" s="81">
        <v>0</v>
      </c>
      <c r="L10" s="81">
        <v>0</v>
      </c>
      <c r="M10" s="81">
        <v>50</v>
      </c>
      <c r="N10" s="91">
        <v>5</v>
      </c>
      <c r="O10" s="92">
        <v>0</v>
      </c>
      <c r="P10" s="93">
        <f>N10+O10</f>
        <v>5</v>
      </c>
      <c r="Q10" s="82">
        <f>IFERROR(P10/M10,"-")</f>
        <v>0.1</v>
      </c>
      <c r="R10" s="81">
        <v>1</v>
      </c>
      <c r="S10" s="81">
        <v>1</v>
      </c>
      <c r="T10" s="82">
        <f>IFERROR(S10/(O10+P10),"-")</f>
        <v>0.2</v>
      </c>
      <c r="U10" s="182"/>
      <c r="V10" s="84">
        <v>1</v>
      </c>
      <c r="W10" s="82">
        <f>IF(P10=0,"-",V10/P10)</f>
        <v>0.2</v>
      </c>
      <c r="X10" s="186">
        <v>10000</v>
      </c>
      <c r="Y10" s="187">
        <f>IFERROR(X10/P10,"-")</f>
        <v>2000</v>
      </c>
      <c r="Z10" s="187">
        <f>IFERROR(X10/V10,"-")</f>
        <v>10000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1</v>
      </c>
      <c r="BP10" s="121">
        <v>2</v>
      </c>
      <c r="BQ10" s="122">
        <f>IFERROR(BP10/BN10,"-")</f>
        <v>0.4</v>
      </c>
      <c r="BR10" s="123">
        <v>43000</v>
      </c>
      <c r="BS10" s="124">
        <f>IFERROR(BR10/BN10,"-")</f>
        <v>8600</v>
      </c>
      <c r="BT10" s="125"/>
      <c r="BU10" s="125">
        <v>1</v>
      </c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10000</v>
      </c>
      <c r="CQ10" s="141">
        <v>33000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17</v>
      </c>
      <c r="N11" s="91">
        <v>3</v>
      </c>
      <c r="O11" s="92">
        <v>0</v>
      </c>
      <c r="P11" s="93">
        <f>N11+O11</f>
        <v>3</v>
      </c>
      <c r="Q11" s="82">
        <f>IFERROR(P11/M11,"-")</f>
        <v>0.17647058823529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0.66666666666667</v>
      </c>
      <c r="X11" s="186">
        <v>74500</v>
      </c>
      <c r="Y11" s="187">
        <f>IFERROR(X11/P11,"-")</f>
        <v>24833.333333333</v>
      </c>
      <c r="Z11" s="187">
        <f>IFERROR(X11/V11,"-")</f>
        <v>37250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>
        <v>1</v>
      </c>
      <c r="BZ11" s="129">
        <f>IFERROR(BY11/BW11,"-")</f>
        <v>1</v>
      </c>
      <c r="CA11" s="130">
        <v>13000</v>
      </c>
      <c r="CB11" s="131">
        <f>IFERROR(CA11/BW11,"-")</f>
        <v>13000</v>
      </c>
      <c r="CC11" s="132"/>
      <c r="CD11" s="132"/>
      <c r="CE11" s="132">
        <v>1</v>
      </c>
      <c r="CF11" s="133">
        <v>2</v>
      </c>
      <c r="CG11" s="134">
        <f>IF(P11=0,"",IF(CF11=0,"",(CF11/P11)))</f>
        <v>0.66666666666667</v>
      </c>
      <c r="CH11" s="135">
        <v>1</v>
      </c>
      <c r="CI11" s="136">
        <f>IFERROR(CH11/CF11,"-")</f>
        <v>0.5</v>
      </c>
      <c r="CJ11" s="137">
        <v>61500</v>
      </c>
      <c r="CK11" s="138">
        <f>IFERROR(CJ11/CF11,"-")</f>
        <v>30750</v>
      </c>
      <c r="CL11" s="139"/>
      <c r="CM11" s="139"/>
      <c r="CN11" s="139">
        <v>1</v>
      </c>
      <c r="CO11" s="140">
        <v>2</v>
      </c>
      <c r="CP11" s="141">
        <v>74500</v>
      </c>
      <c r="CQ11" s="141">
        <v>61500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0.97857142857143</v>
      </c>
      <c r="B12" s="203" t="s">
        <v>80</v>
      </c>
      <c r="C12" s="203"/>
      <c r="D12" s="203" t="s">
        <v>81</v>
      </c>
      <c r="E12" s="203" t="s">
        <v>63</v>
      </c>
      <c r="F12" s="203" t="s">
        <v>82</v>
      </c>
      <c r="G12" s="203" t="s">
        <v>83</v>
      </c>
      <c r="H12" s="90" t="s">
        <v>84</v>
      </c>
      <c r="I12" s="90"/>
      <c r="J12" s="188">
        <v>280000</v>
      </c>
      <c r="K12" s="81">
        <v>0</v>
      </c>
      <c r="L12" s="81">
        <v>0</v>
      </c>
      <c r="M12" s="81">
        <v>43</v>
      </c>
      <c r="N12" s="91">
        <v>3</v>
      </c>
      <c r="O12" s="92">
        <v>0</v>
      </c>
      <c r="P12" s="93">
        <f>N12+O12</f>
        <v>3</v>
      </c>
      <c r="Q12" s="82">
        <f>IFERROR(P12/M12,"-")</f>
        <v>0.069767441860465</v>
      </c>
      <c r="R12" s="81">
        <v>1</v>
      </c>
      <c r="S12" s="81">
        <v>1</v>
      </c>
      <c r="T12" s="82">
        <f>IFERROR(S12/(O12+P12),"-")</f>
        <v>0.33333333333333</v>
      </c>
      <c r="U12" s="182">
        <f>IFERROR(J12/SUM(P12:P19),"-")</f>
        <v>8235.2941176471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SUM(X12:X19)-SUM(J12:J19)</f>
        <v>-6000</v>
      </c>
      <c r="AB12" s="85">
        <f>SUM(X12:X19)/SUM(J12:J19)</f>
        <v>0.97857142857143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81</v>
      </c>
      <c r="E13" s="203" t="s">
        <v>63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31</v>
      </c>
      <c r="N13" s="91">
        <v>6</v>
      </c>
      <c r="O13" s="92">
        <v>0</v>
      </c>
      <c r="P13" s="93">
        <f>N13+O13</f>
        <v>6</v>
      </c>
      <c r="Q13" s="82">
        <f>IFERROR(P13/M13,"-")</f>
        <v>0.19354838709677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0.33333333333333</v>
      </c>
      <c r="X13" s="186">
        <v>45000</v>
      </c>
      <c r="Y13" s="187">
        <f>IFERROR(X13/P13,"-")</f>
        <v>7500</v>
      </c>
      <c r="Z13" s="187">
        <f>IFERROR(X13/V13,"-")</f>
        <v>22500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>
        <v>1</v>
      </c>
      <c r="BQ13" s="122">
        <f>IFERROR(BP13/BN13,"-")</f>
        <v>0.33333333333333</v>
      </c>
      <c r="BR13" s="123">
        <v>10000</v>
      </c>
      <c r="BS13" s="124">
        <f>IFERROR(BR13/BN13,"-")</f>
        <v>3333.3333333333</v>
      </c>
      <c r="BT13" s="125"/>
      <c r="BU13" s="125">
        <v>1</v>
      </c>
      <c r="BV13" s="125"/>
      <c r="BW13" s="126">
        <v>2</v>
      </c>
      <c r="BX13" s="127">
        <f>IF(P13=0,"",IF(BW13=0,"",(BW13/P13)))</f>
        <v>0.33333333333333</v>
      </c>
      <c r="BY13" s="128">
        <v>1</v>
      </c>
      <c r="BZ13" s="129">
        <f>IFERROR(BY13/BW13,"-")</f>
        <v>0.5</v>
      </c>
      <c r="CA13" s="130">
        <v>35000</v>
      </c>
      <c r="CB13" s="131">
        <f>IFERROR(CA13/BW13,"-")</f>
        <v>17500</v>
      </c>
      <c r="CC13" s="132"/>
      <c r="CD13" s="132"/>
      <c r="CE13" s="132">
        <v>1</v>
      </c>
      <c r="CF13" s="133">
        <v>1</v>
      </c>
      <c r="CG13" s="134">
        <f>IF(P13=0,"",IF(CF13=0,"",(CF13/P13)))</f>
        <v>0.16666666666667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45000</v>
      </c>
      <c r="CQ13" s="141">
        <v>35000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76</v>
      </c>
      <c r="E14" s="203" t="s">
        <v>77</v>
      </c>
      <c r="F14" s="203" t="s">
        <v>71</v>
      </c>
      <c r="G14" s="203" t="s">
        <v>83</v>
      </c>
      <c r="H14" s="90" t="s">
        <v>84</v>
      </c>
      <c r="I14" s="90"/>
      <c r="J14" s="188"/>
      <c r="K14" s="81">
        <v>0</v>
      </c>
      <c r="L14" s="81">
        <v>0</v>
      </c>
      <c r="M14" s="81">
        <v>45</v>
      </c>
      <c r="N14" s="91">
        <v>4</v>
      </c>
      <c r="O14" s="92">
        <v>0</v>
      </c>
      <c r="P14" s="93">
        <f>N14+O14</f>
        <v>4</v>
      </c>
      <c r="Q14" s="82">
        <f>IFERROR(P14/M14,"-")</f>
        <v>0.088888888888889</v>
      </c>
      <c r="R14" s="81">
        <v>0</v>
      </c>
      <c r="S14" s="81">
        <v>2</v>
      </c>
      <c r="T14" s="82">
        <f>IFERROR(S14/(O14+P14),"-")</f>
        <v>0.5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76</v>
      </c>
      <c r="E15" s="203" t="s">
        <v>77</v>
      </c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23</v>
      </c>
      <c r="N15" s="91">
        <v>9</v>
      </c>
      <c r="O15" s="92">
        <v>0</v>
      </c>
      <c r="P15" s="93">
        <f>N15+O15</f>
        <v>9</v>
      </c>
      <c r="Q15" s="82">
        <f>IFERROR(P15/M15,"-")</f>
        <v>0.39130434782609</v>
      </c>
      <c r="R15" s="81">
        <v>0</v>
      </c>
      <c r="S15" s="81">
        <v>2</v>
      </c>
      <c r="T15" s="82">
        <f>IFERROR(S15/(O15+P15),"-")</f>
        <v>0.22222222222222</v>
      </c>
      <c r="U15" s="182"/>
      <c r="V15" s="84">
        <v>1</v>
      </c>
      <c r="W15" s="82">
        <f>IF(P15=0,"-",V15/P15)</f>
        <v>0.11111111111111</v>
      </c>
      <c r="X15" s="186">
        <v>24000</v>
      </c>
      <c r="Y15" s="187">
        <f>IFERROR(X15/P15,"-")</f>
        <v>2666.6666666667</v>
      </c>
      <c r="Z15" s="187">
        <f>IFERROR(X15/V15,"-")</f>
        <v>24000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0.11111111111111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0.33333333333333</v>
      </c>
      <c r="BP15" s="121">
        <v>1</v>
      </c>
      <c r="BQ15" s="122">
        <f>IFERROR(BP15/BN15,"-")</f>
        <v>0.33333333333333</v>
      </c>
      <c r="BR15" s="123">
        <v>24000</v>
      </c>
      <c r="BS15" s="124">
        <f>IFERROR(BR15/BN15,"-")</f>
        <v>8000</v>
      </c>
      <c r="BT15" s="125"/>
      <c r="BU15" s="125"/>
      <c r="BV15" s="125">
        <v>1</v>
      </c>
      <c r="BW15" s="126">
        <v>4</v>
      </c>
      <c r="BX15" s="127">
        <f>IF(P15=0,"",IF(BW15=0,"",(BW15/P15)))</f>
        <v>0.44444444444444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0.11111111111111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24000</v>
      </c>
      <c r="CQ15" s="141">
        <v>24000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89</v>
      </c>
      <c r="E16" s="203" t="s">
        <v>90</v>
      </c>
      <c r="F16" s="203" t="s">
        <v>82</v>
      </c>
      <c r="G16" s="203" t="s">
        <v>83</v>
      </c>
      <c r="H16" s="90" t="s">
        <v>84</v>
      </c>
      <c r="I16" s="90"/>
      <c r="J16" s="188"/>
      <c r="K16" s="81">
        <v>0</v>
      </c>
      <c r="L16" s="81">
        <v>0</v>
      </c>
      <c r="M16" s="81">
        <v>38</v>
      </c>
      <c r="N16" s="91">
        <v>4</v>
      </c>
      <c r="O16" s="92">
        <v>0</v>
      </c>
      <c r="P16" s="93">
        <f>N16+O16</f>
        <v>4</v>
      </c>
      <c r="Q16" s="82">
        <f>IFERROR(P16/M16,"-")</f>
        <v>0.10526315789474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1</v>
      </c>
      <c r="W16" s="82">
        <f>IF(P16=0,"-",V16/P16)</f>
        <v>0.25</v>
      </c>
      <c r="X16" s="186">
        <v>135000</v>
      </c>
      <c r="Y16" s="187">
        <f>IFERROR(X16/P16,"-")</f>
        <v>33750</v>
      </c>
      <c r="Z16" s="187">
        <f>IFERROR(X16/V16,"-")</f>
        <v>135000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>
        <v>2</v>
      </c>
      <c r="BQ16" s="122">
        <f>IFERROR(BP16/BN16,"-")</f>
        <v>1</v>
      </c>
      <c r="BR16" s="123">
        <v>140000</v>
      </c>
      <c r="BS16" s="124">
        <f>IFERROR(BR16/BN16,"-")</f>
        <v>70000</v>
      </c>
      <c r="BT16" s="125">
        <v>1</v>
      </c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135000</v>
      </c>
      <c r="CQ16" s="141">
        <v>135000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91</v>
      </c>
      <c r="C17" s="203"/>
      <c r="D17" s="203" t="s">
        <v>89</v>
      </c>
      <c r="E17" s="203" t="s">
        <v>90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20</v>
      </c>
      <c r="N17" s="91">
        <v>5</v>
      </c>
      <c r="O17" s="92">
        <v>0</v>
      </c>
      <c r="P17" s="93">
        <f>N17+O17</f>
        <v>5</v>
      </c>
      <c r="Q17" s="82">
        <f>IFERROR(P17/M17,"-")</f>
        <v>0.25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0.6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94</v>
      </c>
      <c r="F18" s="203" t="s">
        <v>71</v>
      </c>
      <c r="G18" s="203" t="s">
        <v>83</v>
      </c>
      <c r="H18" s="90" t="s">
        <v>84</v>
      </c>
      <c r="I18" s="90"/>
      <c r="J18" s="188"/>
      <c r="K18" s="81">
        <v>0</v>
      </c>
      <c r="L18" s="81">
        <v>0</v>
      </c>
      <c r="M18" s="81">
        <v>44</v>
      </c>
      <c r="N18" s="91">
        <v>2</v>
      </c>
      <c r="O18" s="92">
        <v>0</v>
      </c>
      <c r="P18" s="93">
        <f>N18+O18</f>
        <v>2</v>
      </c>
      <c r="Q18" s="82">
        <f>IFERROR(P18/M18,"-")</f>
        <v>0.045454545454545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0.5</v>
      </c>
      <c r="X18" s="186">
        <v>70000</v>
      </c>
      <c r="Y18" s="187">
        <f>IFERROR(X18/P18,"-")</f>
        <v>35000</v>
      </c>
      <c r="Z18" s="187">
        <f>IFERROR(X18/V18,"-")</f>
        <v>70000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>
        <v>1</v>
      </c>
      <c r="CI18" s="136">
        <f>IFERROR(CH18/CF18,"-")</f>
        <v>1</v>
      </c>
      <c r="CJ18" s="137">
        <v>70000</v>
      </c>
      <c r="CK18" s="138">
        <f>IFERROR(CJ18/CF18,"-")</f>
        <v>70000</v>
      </c>
      <c r="CL18" s="139"/>
      <c r="CM18" s="139"/>
      <c r="CN18" s="139">
        <v>1</v>
      </c>
      <c r="CO18" s="140">
        <v>1</v>
      </c>
      <c r="CP18" s="141">
        <v>70000</v>
      </c>
      <c r="CQ18" s="141">
        <v>70000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93</v>
      </c>
      <c r="E19" s="203" t="s">
        <v>94</v>
      </c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6</v>
      </c>
      <c r="N19" s="91">
        <v>1</v>
      </c>
      <c r="O19" s="92">
        <v>0</v>
      </c>
      <c r="P19" s="93">
        <f>N19+O19</f>
        <v>1</v>
      </c>
      <c r="Q19" s="82">
        <f>IFERROR(P19/M19,"-")</f>
        <v>0.16666666666667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0.12307692307692</v>
      </c>
      <c r="B20" s="203" t="s">
        <v>96</v>
      </c>
      <c r="C20" s="203"/>
      <c r="D20" s="203" t="s">
        <v>97</v>
      </c>
      <c r="E20" s="203" t="s">
        <v>98</v>
      </c>
      <c r="F20" s="203" t="s">
        <v>64</v>
      </c>
      <c r="G20" s="203" t="s">
        <v>99</v>
      </c>
      <c r="H20" s="90" t="s">
        <v>100</v>
      </c>
      <c r="I20" s="90" t="s">
        <v>101</v>
      </c>
      <c r="J20" s="188">
        <v>260000</v>
      </c>
      <c r="K20" s="81">
        <v>0</v>
      </c>
      <c r="L20" s="81">
        <v>0</v>
      </c>
      <c r="M20" s="81">
        <v>70</v>
      </c>
      <c r="N20" s="91">
        <v>4</v>
      </c>
      <c r="O20" s="92">
        <v>0</v>
      </c>
      <c r="P20" s="93">
        <f>N20+O20</f>
        <v>4</v>
      </c>
      <c r="Q20" s="82">
        <f>IFERROR(P20/M20,"-")</f>
        <v>0.057142857142857</v>
      </c>
      <c r="R20" s="81">
        <v>0</v>
      </c>
      <c r="S20" s="81">
        <v>3</v>
      </c>
      <c r="T20" s="82">
        <f>IFERROR(S20/(O20+P20),"-")</f>
        <v>0.75</v>
      </c>
      <c r="U20" s="182">
        <f>IFERROR(J20/SUM(P20:P23),"-")</f>
        <v>11818.181818182</v>
      </c>
      <c r="V20" s="84">
        <v>1</v>
      </c>
      <c r="W20" s="82">
        <f>IF(P20=0,"-",V20/P20)</f>
        <v>0.25</v>
      </c>
      <c r="X20" s="186">
        <v>3000</v>
      </c>
      <c r="Y20" s="187">
        <f>IFERROR(X20/P20,"-")</f>
        <v>750</v>
      </c>
      <c r="Z20" s="187">
        <f>IFERROR(X20/V20,"-")</f>
        <v>3000</v>
      </c>
      <c r="AA20" s="188">
        <f>SUM(X20:X23)-SUM(J20:J23)</f>
        <v>-228000</v>
      </c>
      <c r="AB20" s="85">
        <f>SUM(X20:X23)/SUM(J20:J23)</f>
        <v>0.12307692307692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>
        <v>1</v>
      </c>
      <c r="BQ20" s="122">
        <f>IFERROR(BP20/BN20,"-")</f>
        <v>0.5</v>
      </c>
      <c r="BR20" s="123">
        <v>3000</v>
      </c>
      <c r="BS20" s="124">
        <f>IFERROR(BR20/BN20,"-")</f>
        <v>1500</v>
      </c>
      <c r="BT20" s="125">
        <v>1</v>
      </c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103</v>
      </c>
      <c r="E21" s="203" t="s">
        <v>104</v>
      </c>
      <c r="F21" s="203" t="s">
        <v>64</v>
      </c>
      <c r="G21" s="203"/>
      <c r="H21" s="90" t="s">
        <v>100</v>
      </c>
      <c r="I21" s="90" t="s">
        <v>105</v>
      </c>
      <c r="J21" s="188"/>
      <c r="K21" s="81">
        <v>0</v>
      </c>
      <c r="L21" s="81">
        <v>0</v>
      </c>
      <c r="M21" s="81">
        <v>28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107</v>
      </c>
      <c r="E22" s="203" t="s">
        <v>108</v>
      </c>
      <c r="F22" s="203" t="s">
        <v>64</v>
      </c>
      <c r="G22" s="203"/>
      <c r="H22" s="90" t="s">
        <v>100</v>
      </c>
      <c r="I22" s="90" t="s">
        <v>109</v>
      </c>
      <c r="J22" s="188"/>
      <c r="K22" s="81">
        <v>0</v>
      </c>
      <c r="L22" s="81">
        <v>0</v>
      </c>
      <c r="M22" s="81">
        <v>48</v>
      </c>
      <c r="N22" s="91">
        <v>4</v>
      </c>
      <c r="O22" s="92">
        <v>0</v>
      </c>
      <c r="P22" s="93">
        <f>N22+O22</f>
        <v>4</v>
      </c>
      <c r="Q22" s="82">
        <f>IFERROR(P22/M22,"-")</f>
        <v>0.083333333333333</v>
      </c>
      <c r="R22" s="81">
        <v>0</v>
      </c>
      <c r="S22" s="81">
        <v>2</v>
      </c>
      <c r="T22" s="82">
        <f>IFERROR(S22/(O22+P22),"-")</f>
        <v>0.5</v>
      </c>
      <c r="U22" s="182"/>
      <c r="V22" s="84">
        <v>1</v>
      </c>
      <c r="W22" s="82">
        <f>IF(P22=0,"-",V22/P22)</f>
        <v>0.25</v>
      </c>
      <c r="X22" s="186">
        <v>3000</v>
      </c>
      <c r="Y22" s="187">
        <f>IFERROR(X22/P22,"-")</f>
        <v>750</v>
      </c>
      <c r="Z22" s="187">
        <f>IFERROR(X22/V22,"-")</f>
        <v>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1</v>
      </c>
      <c r="BQ22" s="122">
        <f>IFERROR(BP22/BN22,"-")</f>
        <v>0.5</v>
      </c>
      <c r="BR22" s="123">
        <v>3000</v>
      </c>
      <c r="BS22" s="124">
        <f>IFERROR(BR22/BN22,"-")</f>
        <v>1500</v>
      </c>
      <c r="BT22" s="125">
        <v>1</v>
      </c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111</v>
      </c>
      <c r="E23" s="203" t="s">
        <v>111</v>
      </c>
      <c r="F23" s="203" t="s">
        <v>69</v>
      </c>
      <c r="G23" s="203"/>
      <c r="H23" s="90"/>
      <c r="I23" s="90"/>
      <c r="J23" s="188"/>
      <c r="K23" s="81">
        <v>0</v>
      </c>
      <c r="L23" s="81">
        <v>0</v>
      </c>
      <c r="M23" s="81">
        <v>30</v>
      </c>
      <c r="N23" s="91">
        <v>14</v>
      </c>
      <c r="O23" s="92">
        <v>0</v>
      </c>
      <c r="P23" s="93">
        <f>N23+O23</f>
        <v>14</v>
      </c>
      <c r="Q23" s="82">
        <f>IFERROR(P23/M23,"-")</f>
        <v>0.46666666666667</v>
      </c>
      <c r="R23" s="81">
        <v>0</v>
      </c>
      <c r="S23" s="81">
        <v>3</v>
      </c>
      <c r="T23" s="82">
        <f>IFERROR(S23/(O23+P23),"-")</f>
        <v>0.21428571428571</v>
      </c>
      <c r="U23" s="182"/>
      <c r="V23" s="84">
        <v>1</v>
      </c>
      <c r="W23" s="82">
        <f>IF(P23=0,"-",V23/P23)</f>
        <v>0.071428571428571</v>
      </c>
      <c r="X23" s="186">
        <v>26000</v>
      </c>
      <c r="Y23" s="187">
        <f>IFERROR(X23/P23,"-")</f>
        <v>1857.1428571429</v>
      </c>
      <c r="Z23" s="187">
        <f>IFERROR(X23/V23,"-")</f>
        <v>26000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0.071428571428571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0.071428571428571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0.42857142857143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0.42857142857143</v>
      </c>
      <c r="BY23" s="128">
        <v>3</v>
      </c>
      <c r="BZ23" s="129">
        <f>IFERROR(BY23/BW23,"-")</f>
        <v>0.5</v>
      </c>
      <c r="CA23" s="130">
        <v>47000</v>
      </c>
      <c r="CB23" s="131">
        <f>IFERROR(CA23/BW23,"-")</f>
        <v>7833.3333333333</v>
      </c>
      <c r="CC23" s="132"/>
      <c r="CD23" s="132"/>
      <c r="CE23" s="132">
        <v>3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26000</v>
      </c>
      <c r="CQ23" s="141">
        <v>21000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</v>
      </c>
      <c r="B24" s="203" t="s">
        <v>112</v>
      </c>
      <c r="C24" s="203"/>
      <c r="D24" s="203" t="s">
        <v>113</v>
      </c>
      <c r="E24" s="203" t="s">
        <v>114</v>
      </c>
      <c r="F24" s="203" t="s">
        <v>82</v>
      </c>
      <c r="G24" s="203" t="s">
        <v>115</v>
      </c>
      <c r="H24" s="90" t="s">
        <v>116</v>
      </c>
      <c r="I24" s="205" t="s">
        <v>117</v>
      </c>
      <c r="J24" s="188">
        <v>25000</v>
      </c>
      <c r="K24" s="81">
        <v>0</v>
      </c>
      <c r="L24" s="81">
        <v>0</v>
      </c>
      <c r="M24" s="81">
        <v>25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>
        <f>IFERROR(J24/SUM(P24:P25),"-")</f>
        <v>8333.3333333333</v>
      </c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>
        <f>SUM(X24:X25)-SUM(J24:J25)</f>
        <v>-20000</v>
      </c>
      <c r="AB24" s="85">
        <f>SUM(X24:X25)/SUM(J24:J25)</f>
        <v>0.2</v>
      </c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113</v>
      </c>
      <c r="E25" s="203" t="s">
        <v>114</v>
      </c>
      <c r="F25" s="203" t="s">
        <v>69</v>
      </c>
      <c r="G25" s="203"/>
      <c r="H25" s="90"/>
      <c r="I25" s="90"/>
      <c r="J25" s="188"/>
      <c r="K25" s="81">
        <v>0</v>
      </c>
      <c r="L25" s="81">
        <v>0</v>
      </c>
      <c r="M25" s="81">
        <v>2</v>
      </c>
      <c r="N25" s="91">
        <v>3</v>
      </c>
      <c r="O25" s="92">
        <v>0</v>
      </c>
      <c r="P25" s="93">
        <f>N25+O25</f>
        <v>3</v>
      </c>
      <c r="Q25" s="82">
        <f>IFERROR(P25/M25,"-")</f>
        <v>1.5</v>
      </c>
      <c r="R25" s="81">
        <v>0</v>
      </c>
      <c r="S25" s="81">
        <v>1</v>
      </c>
      <c r="T25" s="82">
        <f>IFERROR(S25/(O25+P25),"-")</f>
        <v>0.33333333333333</v>
      </c>
      <c r="U25" s="182"/>
      <c r="V25" s="84">
        <v>0</v>
      </c>
      <c r="W25" s="82">
        <f>IF(P25=0,"-",V25/P25)</f>
        <v>0</v>
      </c>
      <c r="X25" s="186">
        <v>5000</v>
      </c>
      <c r="Y25" s="187">
        <f>IFERROR(X25/P25,"-")</f>
        <v>1666.6666666667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0.33333333333333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0.33333333333333</v>
      </c>
      <c r="BP25" s="121">
        <v>1</v>
      </c>
      <c r="BQ25" s="122">
        <f>IFERROR(BP25/BN25,"-")</f>
        <v>1</v>
      </c>
      <c r="BR25" s="123">
        <v>20000</v>
      </c>
      <c r="BS25" s="124">
        <f>IFERROR(BR25/BN25,"-")</f>
        <v>20000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5000</v>
      </c>
      <c r="CQ25" s="141">
        <v>20000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0.24</v>
      </c>
      <c r="B26" s="203" t="s">
        <v>119</v>
      </c>
      <c r="C26" s="203"/>
      <c r="D26" s="203" t="s">
        <v>120</v>
      </c>
      <c r="E26" s="203" t="s">
        <v>121</v>
      </c>
      <c r="F26" s="203" t="s">
        <v>71</v>
      </c>
      <c r="G26" s="203" t="s">
        <v>122</v>
      </c>
      <c r="H26" s="90" t="s">
        <v>116</v>
      </c>
      <c r="I26" s="204" t="s">
        <v>123</v>
      </c>
      <c r="J26" s="188">
        <v>25000</v>
      </c>
      <c r="K26" s="81">
        <v>0</v>
      </c>
      <c r="L26" s="81">
        <v>0</v>
      </c>
      <c r="M26" s="81">
        <v>57</v>
      </c>
      <c r="N26" s="91">
        <v>2</v>
      </c>
      <c r="O26" s="92">
        <v>0</v>
      </c>
      <c r="P26" s="93">
        <f>N26+O26</f>
        <v>2</v>
      </c>
      <c r="Q26" s="82">
        <f>IFERROR(P26/M26,"-")</f>
        <v>0.035087719298246</v>
      </c>
      <c r="R26" s="81">
        <v>0</v>
      </c>
      <c r="S26" s="81">
        <v>1</v>
      </c>
      <c r="T26" s="82">
        <f>IFERROR(S26/(O26+P26),"-")</f>
        <v>0.5</v>
      </c>
      <c r="U26" s="182">
        <f>IFERROR(J26/SUM(P26:P27),"-")</f>
        <v>5000</v>
      </c>
      <c r="V26" s="84">
        <v>1</v>
      </c>
      <c r="W26" s="82">
        <f>IF(P26=0,"-",V26/P26)</f>
        <v>0.5</v>
      </c>
      <c r="X26" s="186">
        <v>6000</v>
      </c>
      <c r="Y26" s="187">
        <f>IFERROR(X26/P26,"-")</f>
        <v>3000</v>
      </c>
      <c r="Z26" s="187">
        <f>IFERROR(X26/V26,"-")</f>
        <v>6000</v>
      </c>
      <c r="AA26" s="188">
        <f>SUM(X26:X27)-SUM(J26:J27)</f>
        <v>-19000</v>
      </c>
      <c r="AB26" s="85">
        <f>SUM(X26:X27)/SUM(J26:J27)</f>
        <v>0.24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>
        <v>1</v>
      </c>
      <c r="BH26" s="114">
        <f>IFERROR(BG26/BE26,"-")</f>
        <v>1</v>
      </c>
      <c r="BI26" s="115">
        <v>6000</v>
      </c>
      <c r="BJ26" s="116">
        <f>IFERROR(BI26/BE26,"-")</f>
        <v>6000</v>
      </c>
      <c r="BK26" s="117"/>
      <c r="BL26" s="117">
        <v>1</v>
      </c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6000</v>
      </c>
      <c r="CQ26" s="141">
        <v>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124</v>
      </c>
      <c r="C27" s="203"/>
      <c r="D27" s="203" t="s">
        <v>120</v>
      </c>
      <c r="E27" s="203" t="s">
        <v>121</v>
      </c>
      <c r="F27" s="203" t="s">
        <v>69</v>
      </c>
      <c r="G27" s="203"/>
      <c r="H27" s="90"/>
      <c r="I27" s="90"/>
      <c r="J27" s="188"/>
      <c r="K27" s="81">
        <v>0</v>
      </c>
      <c r="L27" s="81">
        <v>0</v>
      </c>
      <c r="M27" s="81">
        <v>3</v>
      </c>
      <c r="N27" s="91">
        <v>3</v>
      </c>
      <c r="O27" s="92">
        <v>0</v>
      </c>
      <c r="P27" s="93">
        <f>N27+O27</f>
        <v>3</v>
      </c>
      <c r="Q27" s="82">
        <f>IFERROR(P27/M27,"-")</f>
        <v>1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2</v>
      </c>
      <c r="CG27" s="134">
        <f>IF(P27=0,"",IF(CF27=0,"",(CF27/P27)))</f>
        <v>0.66666666666667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1.2</v>
      </c>
      <c r="B28" s="203" t="s">
        <v>125</v>
      </c>
      <c r="C28" s="203"/>
      <c r="D28" s="203" t="s">
        <v>126</v>
      </c>
      <c r="E28" s="203" t="s">
        <v>127</v>
      </c>
      <c r="F28" s="203" t="s">
        <v>64</v>
      </c>
      <c r="G28" s="203" t="s">
        <v>128</v>
      </c>
      <c r="H28" s="90" t="s">
        <v>116</v>
      </c>
      <c r="I28" s="205" t="s">
        <v>129</v>
      </c>
      <c r="J28" s="188">
        <v>25000</v>
      </c>
      <c r="K28" s="81">
        <v>0</v>
      </c>
      <c r="L28" s="81">
        <v>0</v>
      </c>
      <c r="M28" s="81">
        <v>65</v>
      </c>
      <c r="N28" s="91">
        <v>3</v>
      </c>
      <c r="O28" s="92">
        <v>0</v>
      </c>
      <c r="P28" s="93">
        <f>N28+O28</f>
        <v>3</v>
      </c>
      <c r="Q28" s="82">
        <f>IFERROR(P28/M28,"-")</f>
        <v>0.046153846153846</v>
      </c>
      <c r="R28" s="81">
        <v>0</v>
      </c>
      <c r="S28" s="81">
        <v>1</v>
      </c>
      <c r="T28" s="82">
        <f>IFERROR(S28/(O28+P28),"-")</f>
        <v>0.33333333333333</v>
      </c>
      <c r="U28" s="182">
        <f>IFERROR(J28/SUM(P28:P29),"-")</f>
        <v>4166.6666666667</v>
      </c>
      <c r="V28" s="84">
        <v>1</v>
      </c>
      <c r="W28" s="82">
        <f>IF(P28=0,"-",V28/P28)</f>
        <v>0.33333333333333</v>
      </c>
      <c r="X28" s="186">
        <v>30000</v>
      </c>
      <c r="Y28" s="187">
        <f>IFERROR(X28/P28,"-")</f>
        <v>10000</v>
      </c>
      <c r="Z28" s="187">
        <f>IFERROR(X28/V28,"-")</f>
        <v>30000</v>
      </c>
      <c r="AA28" s="188">
        <f>SUM(X28:X29)-SUM(J28:J29)</f>
        <v>5000</v>
      </c>
      <c r="AB28" s="85">
        <f>SUM(X28:X29)/SUM(J28:J29)</f>
        <v>1.2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3</v>
      </c>
      <c r="BX28" s="127">
        <f>IF(P28=0,"",IF(BW28=0,"",(BW28/P28)))</f>
        <v>1</v>
      </c>
      <c r="BY28" s="128">
        <v>1</v>
      </c>
      <c r="BZ28" s="129">
        <f>IFERROR(BY28/BW28,"-")</f>
        <v>0.33333333333333</v>
      </c>
      <c r="CA28" s="130">
        <v>30000</v>
      </c>
      <c r="CB28" s="131">
        <f>IFERROR(CA28/BW28,"-")</f>
        <v>10000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30000</v>
      </c>
      <c r="CQ28" s="141">
        <v>30000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130</v>
      </c>
      <c r="C29" s="203"/>
      <c r="D29" s="203" t="s">
        <v>126</v>
      </c>
      <c r="E29" s="203" t="s">
        <v>127</v>
      </c>
      <c r="F29" s="203" t="s">
        <v>69</v>
      </c>
      <c r="G29" s="203"/>
      <c r="H29" s="90"/>
      <c r="I29" s="90"/>
      <c r="J29" s="188"/>
      <c r="K29" s="81">
        <v>0</v>
      </c>
      <c r="L29" s="81">
        <v>0</v>
      </c>
      <c r="M29" s="81">
        <v>38</v>
      </c>
      <c r="N29" s="91">
        <v>3</v>
      </c>
      <c r="O29" s="92">
        <v>0</v>
      </c>
      <c r="P29" s="93">
        <f>N29+O29</f>
        <v>3</v>
      </c>
      <c r="Q29" s="82">
        <f>IFERROR(P29/M29,"-")</f>
        <v>0.078947368421053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0.56</v>
      </c>
      <c r="B30" s="203" t="s">
        <v>131</v>
      </c>
      <c r="C30" s="203"/>
      <c r="D30" s="203" t="s">
        <v>132</v>
      </c>
      <c r="E30" s="203" t="s">
        <v>133</v>
      </c>
      <c r="F30" s="203" t="s">
        <v>71</v>
      </c>
      <c r="G30" s="203" t="s">
        <v>134</v>
      </c>
      <c r="H30" s="90" t="s">
        <v>116</v>
      </c>
      <c r="I30" s="204" t="s">
        <v>135</v>
      </c>
      <c r="J30" s="188">
        <v>25000</v>
      </c>
      <c r="K30" s="81">
        <v>0</v>
      </c>
      <c r="L30" s="81">
        <v>0</v>
      </c>
      <c r="M30" s="81">
        <v>37</v>
      </c>
      <c r="N30" s="91">
        <v>1</v>
      </c>
      <c r="O30" s="92">
        <v>0</v>
      </c>
      <c r="P30" s="93">
        <f>N30+O30</f>
        <v>1</v>
      </c>
      <c r="Q30" s="82">
        <f>IFERROR(P30/M30,"-")</f>
        <v>0.027027027027027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5000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-11000</v>
      </c>
      <c r="AB30" s="85">
        <f>SUM(X30:X31)/SUM(J30:J31)</f>
        <v>0.56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136</v>
      </c>
      <c r="C31" s="203"/>
      <c r="D31" s="203" t="s">
        <v>132</v>
      </c>
      <c r="E31" s="203" t="s">
        <v>133</v>
      </c>
      <c r="F31" s="203" t="s">
        <v>69</v>
      </c>
      <c r="G31" s="203"/>
      <c r="H31" s="90"/>
      <c r="I31" s="90"/>
      <c r="J31" s="188"/>
      <c r="K31" s="81">
        <v>0</v>
      </c>
      <c r="L31" s="81">
        <v>0</v>
      </c>
      <c r="M31" s="81">
        <v>4</v>
      </c>
      <c r="N31" s="91">
        <v>4</v>
      </c>
      <c r="O31" s="92">
        <v>0</v>
      </c>
      <c r="P31" s="93">
        <f>N31+O31</f>
        <v>4</v>
      </c>
      <c r="Q31" s="82">
        <f>IFERROR(P31/M31,"-")</f>
        <v>1</v>
      </c>
      <c r="R31" s="81">
        <v>1</v>
      </c>
      <c r="S31" s="81">
        <v>1</v>
      </c>
      <c r="T31" s="82">
        <f>IFERROR(S31/(O31+P31),"-")</f>
        <v>0.25</v>
      </c>
      <c r="U31" s="182"/>
      <c r="V31" s="84">
        <v>1</v>
      </c>
      <c r="W31" s="82">
        <f>IF(P31=0,"-",V31/P31)</f>
        <v>0.25</v>
      </c>
      <c r="X31" s="186">
        <v>14000</v>
      </c>
      <c r="Y31" s="187">
        <f>IFERROR(X31/P31,"-")</f>
        <v>3500</v>
      </c>
      <c r="Z31" s="187">
        <f>IFERROR(X31/V31,"-")</f>
        <v>14000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>
        <v>1</v>
      </c>
      <c r="BQ31" s="122">
        <f>IFERROR(BP31/BN31,"-")</f>
        <v>1</v>
      </c>
      <c r="BR31" s="123">
        <v>14000</v>
      </c>
      <c r="BS31" s="124">
        <f>IFERROR(BR31/BN31,"-")</f>
        <v>14000</v>
      </c>
      <c r="BT31" s="125"/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14000</v>
      </c>
      <c r="CQ31" s="141">
        <v>14000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1.44</v>
      </c>
      <c r="B32" s="203" t="s">
        <v>137</v>
      </c>
      <c r="C32" s="203"/>
      <c r="D32" s="203" t="s">
        <v>138</v>
      </c>
      <c r="E32" s="203"/>
      <c r="F32" s="203" t="s">
        <v>82</v>
      </c>
      <c r="G32" s="203" t="s">
        <v>139</v>
      </c>
      <c r="H32" s="90" t="s">
        <v>116</v>
      </c>
      <c r="I32" s="205" t="s">
        <v>140</v>
      </c>
      <c r="J32" s="188">
        <v>25000</v>
      </c>
      <c r="K32" s="81">
        <v>0</v>
      </c>
      <c r="L32" s="81">
        <v>0</v>
      </c>
      <c r="M32" s="81">
        <v>28</v>
      </c>
      <c r="N32" s="91">
        <v>4</v>
      </c>
      <c r="O32" s="92">
        <v>0</v>
      </c>
      <c r="P32" s="93">
        <f>N32+O32</f>
        <v>4</v>
      </c>
      <c r="Q32" s="82">
        <f>IFERROR(P32/M32,"-")</f>
        <v>0.14285714285714</v>
      </c>
      <c r="R32" s="81">
        <v>0</v>
      </c>
      <c r="S32" s="81">
        <v>2</v>
      </c>
      <c r="T32" s="82">
        <f>IFERROR(S32/(O32+P32),"-")</f>
        <v>0.5</v>
      </c>
      <c r="U32" s="182">
        <f>IFERROR(J32/SUM(P32:P33),"-")</f>
        <v>3571.4285714286</v>
      </c>
      <c r="V32" s="84">
        <v>1</v>
      </c>
      <c r="W32" s="82">
        <f>IF(P32=0,"-",V32/P32)</f>
        <v>0.25</v>
      </c>
      <c r="X32" s="186">
        <v>3000</v>
      </c>
      <c r="Y32" s="187">
        <f>IFERROR(X32/P32,"-")</f>
        <v>750</v>
      </c>
      <c r="Z32" s="187">
        <f>IFERROR(X32/V32,"-")</f>
        <v>3000</v>
      </c>
      <c r="AA32" s="188">
        <f>SUM(X32:X33)-SUM(J32:J33)</f>
        <v>11000</v>
      </c>
      <c r="AB32" s="85">
        <f>SUM(X32:X33)/SUM(J32:J33)</f>
        <v>1.44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2</v>
      </c>
      <c r="AN32" s="101">
        <f>IF(P32=0,"",IF(AM32=0,"",(AM32/P32)))</f>
        <v>0.5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>
        <v>1</v>
      </c>
      <c r="BQ32" s="122">
        <f>IFERROR(BP32/BN32,"-")</f>
        <v>0.5</v>
      </c>
      <c r="BR32" s="123">
        <v>3000</v>
      </c>
      <c r="BS32" s="124">
        <f>IFERROR(BR32/BN32,"-")</f>
        <v>1500</v>
      </c>
      <c r="BT32" s="125">
        <v>1</v>
      </c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141</v>
      </c>
      <c r="C33" s="203"/>
      <c r="D33" s="203" t="s">
        <v>138</v>
      </c>
      <c r="E33" s="203"/>
      <c r="F33" s="203" t="s">
        <v>69</v>
      </c>
      <c r="G33" s="203"/>
      <c r="H33" s="90"/>
      <c r="I33" s="90"/>
      <c r="J33" s="188"/>
      <c r="K33" s="81">
        <v>0</v>
      </c>
      <c r="L33" s="81">
        <v>0</v>
      </c>
      <c r="M33" s="81">
        <v>13</v>
      </c>
      <c r="N33" s="91">
        <v>3</v>
      </c>
      <c r="O33" s="92">
        <v>0</v>
      </c>
      <c r="P33" s="93">
        <f>N33+O33</f>
        <v>3</v>
      </c>
      <c r="Q33" s="82">
        <f>IFERROR(P33/M33,"-")</f>
        <v>0.23076923076923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0.66666666666667</v>
      </c>
      <c r="X33" s="186">
        <v>33000</v>
      </c>
      <c r="Y33" s="187">
        <f>IFERROR(X33/P33,"-")</f>
        <v>11000</v>
      </c>
      <c r="Z33" s="187">
        <f>IFERROR(X33/V33,"-")</f>
        <v>16500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>
        <v>2</v>
      </c>
      <c r="BQ33" s="122">
        <f>IFERROR(BP33/BN33,"-")</f>
        <v>1</v>
      </c>
      <c r="BR33" s="123">
        <v>74000</v>
      </c>
      <c r="BS33" s="124">
        <f>IFERROR(BR33/BN33,"-")</f>
        <v>37000</v>
      </c>
      <c r="BT33" s="125"/>
      <c r="BU33" s="125"/>
      <c r="BV33" s="125">
        <v>2</v>
      </c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>
        <v>1</v>
      </c>
      <c r="CI33" s="136">
        <f>IFERROR(CH33/CF33,"-")</f>
        <v>1</v>
      </c>
      <c r="CJ33" s="137">
        <v>3000</v>
      </c>
      <c r="CK33" s="138">
        <f>IFERROR(CJ33/CF33,"-")</f>
        <v>3000</v>
      </c>
      <c r="CL33" s="139">
        <v>1</v>
      </c>
      <c r="CM33" s="139"/>
      <c r="CN33" s="139"/>
      <c r="CO33" s="140">
        <v>2</v>
      </c>
      <c r="CP33" s="141">
        <v>33000</v>
      </c>
      <c r="CQ33" s="141">
        <v>44000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 t="str">
        <f>AB34</f>
        <v>0</v>
      </c>
      <c r="B34" s="203" t="s">
        <v>142</v>
      </c>
      <c r="C34" s="203"/>
      <c r="D34" s="203"/>
      <c r="E34" s="203"/>
      <c r="F34" s="203" t="s">
        <v>82</v>
      </c>
      <c r="G34" s="203" t="s">
        <v>143</v>
      </c>
      <c r="H34" s="90" t="s">
        <v>144</v>
      </c>
      <c r="I34" s="204" t="s">
        <v>67</v>
      </c>
      <c r="J34" s="188">
        <v>0</v>
      </c>
      <c r="K34" s="81">
        <v>0</v>
      </c>
      <c r="L34" s="81">
        <v>0</v>
      </c>
      <c r="M34" s="81">
        <v>31</v>
      </c>
      <c r="N34" s="91">
        <v>4</v>
      </c>
      <c r="O34" s="92">
        <v>0</v>
      </c>
      <c r="P34" s="93">
        <f>N34+O34</f>
        <v>4</v>
      </c>
      <c r="Q34" s="82">
        <f>IFERROR(P34/M34,"-")</f>
        <v>0.12903225806452</v>
      </c>
      <c r="R34" s="81">
        <v>1</v>
      </c>
      <c r="S34" s="81">
        <v>0</v>
      </c>
      <c r="T34" s="82">
        <f>IFERROR(S34/(O34+P34),"-")</f>
        <v>0</v>
      </c>
      <c r="U34" s="182">
        <f>IFERROR(J34/SUM(P34:P35),"-")</f>
        <v>0</v>
      </c>
      <c r="V34" s="84">
        <v>1</v>
      </c>
      <c r="W34" s="82">
        <f>IF(P34=0,"-",V34/P34)</f>
        <v>0.25</v>
      </c>
      <c r="X34" s="186">
        <v>65000</v>
      </c>
      <c r="Y34" s="187">
        <f>IFERROR(X34/P34,"-")</f>
        <v>16250</v>
      </c>
      <c r="Z34" s="187">
        <f>IFERROR(X34/V34,"-")</f>
        <v>65000</v>
      </c>
      <c r="AA34" s="188">
        <f>SUM(X34:X35)-SUM(J34:J35)</f>
        <v>65000</v>
      </c>
      <c r="AB34" s="85" t="str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0.25</v>
      </c>
      <c r="BP34" s="121">
        <v>1</v>
      </c>
      <c r="BQ34" s="122">
        <f>IFERROR(BP34/BN34,"-")</f>
        <v>1</v>
      </c>
      <c r="BR34" s="123">
        <v>59000</v>
      </c>
      <c r="BS34" s="124">
        <f>IFERROR(BR34/BN34,"-")</f>
        <v>59000</v>
      </c>
      <c r="BT34" s="125"/>
      <c r="BU34" s="125"/>
      <c r="BV34" s="125">
        <v>1</v>
      </c>
      <c r="BW34" s="126">
        <v>2</v>
      </c>
      <c r="BX34" s="127">
        <f>IF(P34=0,"",IF(BW34=0,"",(BW34/P34)))</f>
        <v>0.5</v>
      </c>
      <c r="BY34" s="128">
        <v>1</v>
      </c>
      <c r="BZ34" s="129">
        <f>IFERROR(BY34/BW34,"-")</f>
        <v>0.5</v>
      </c>
      <c r="CA34" s="130">
        <v>65000</v>
      </c>
      <c r="CB34" s="131">
        <f>IFERROR(CA34/BW34,"-")</f>
        <v>32500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65000</v>
      </c>
      <c r="CQ34" s="141">
        <v>65000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145</v>
      </c>
      <c r="C35" s="203"/>
      <c r="D35" s="203"/>
      <c r="E35" s="203"/>
      <c r="F35" s="203" t="s">
        <v>69</v>
      </c>
      <c r="G35" s="203"/>
      <c r="H35" s="90"/>
      <c r="I35" s="90"/>
      <c r="J35" s="188"/>
      <c r="K35" s="81">
        <v>0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30"/>
      <c r="B36" s="87"/>
      <c r="C36" s="88"/>
      <c r="D36" s="88"/>
      <c r="E36" s="88"/>
      <c r="F36" s="89"/>
      <c r="G36" s="90"/>
      <c r="H36" s="90"/>
      <c r="I36" s="90"/>
      <c r="J36" s="192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59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30"/>
      <c r="B37" s="37"/>
      <c r="C37" s="21"/>
      <c r="D37" s="21"/>
      <c r="E37" s="21"/>
      <c r="F37" s="22"/>
      <c r="G37" s="36"/>
      <c r="H37" s="36"/>
      <c r="I37" s="75"/>
      <c r="J37" s="193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61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19">
        <f>AB38</f>
        <v>0.9753036437247</v>
      </c>
      <c r="B38" s="39"/>
      <c r="C38" s="39"/>
      <c r="D38" s="39"/>
      <c r="E38" s="39"/>
      <c r="F38" s="39"/>
      <c r="G38" s="40" t="s">
        <v>146</v>
      </c>
      <c r="H38" s="40"/>
      <c r="I38" s="40"/>
      <c r="J38" s="190">
        <f>SUM(J6:J37)</f>
        <v>1235000</v>
      </c>
      <c r="K38" s="41">
        <f>SUM(K6:K37)</f>
        <v>0</v>
      </c>
      <c r="L38" s="41">
        <f>SUM(L6:L37)</f>
        <v>0</v>
      </c>
      <c r="M38" s="41">
        <f>SUM(M6:M37)</f>
        <v>1180</v>
      </c>
      <c r="N38" s="41">
        <f>SUM(N6:N37)</f>
        <v>129</v>
      </c>
      <c r="O38" s="41">
        <f>SUM(O6:O37)</f>
        <v>0</v>
      </c>
      <c r="P38" s="41">
        <f>SUM(P6:P37)</f>
        <v>129</v>
      </c>
      <c r="Q38" s="42">
        <f>IFERROR(P38/M38,"-")</f>
        <v>0.10932203389831</v>
      </c>
      <c r="R38" s="78">
        <f>SUM(R6:R37)</f>
        <v>9</v>
      </c>
      <c r="S38" s="78">
        <f>SUM(S6:S37)</f>
        <v>28</v>
      </c>
      <c r="T38" s="42">
        <f>IFERROR(R38/P38,"-")</f>
        <v>0.069767441860465</v>
      </c>
      <c r="U38" s="184">
        <f>IFERROR(J38/P38,"-")</f>
        <v>9573.6434108527</v>
      </c>
      <c r="V38" s="44">
        <f>SUM(V6:V37)</f>
        <v>24</v>
      </c>
      <c r="W38" s="42">
        <f>IFERROR(V38/P38,"-")</f>
        <v>0.18604651162791</v>
      </c>
      <c r="X38" s="190">
        <f>SUM(X6:X37)</f>
        <v>1204500</v>
      </c>
      <c r="Y38" s="190">
        <f>IFERROR(X38/P38,"-")</f>
        <v>9337.2093023256</v>
      </c>
      <c r="Z38" s="190">
        <f>IFERROR(X38/V38,"-")</f>
        <v>50187.5</v>
      </c>
      <c r="AA38" s="190">
        <f>X38-J38</f>
        <v>-30500</v>
      </c>
      <c r="AB38" s="47">
        <f>X38/J38</f>
        <v>0.9753036437247</v>
      </c>
      <c r="AC38" s="60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</v>
      </c>
      <c r="B6" s="203" t="s">
        <v>148</v>
      </c>
      <c r="C6" s="203" t="s">
        <v>149</v>
      </c>
      <c r="D6" s="203" t="s">
        <v>150</v>
      </c>
      <c r="E6" s="203" t="s">
        <v>151</v>
      </c>
      <c r="F6" s="203" t="s">
        <v>64</v>
      </c>
      <c r="G6" s="203" t="s">
        <v>152</v>
      </c>
      <c r="H6" s="90" t="s">
        <v>153</v>
      </c>
      <c r="I6" s="90" t="s">
        <v>154</v>
      </c>
      <c r="J6" s="188">
        <v>100000</v>
      </c>
      <c r="K6" s="81">
        <v>0</v>
      </c>
      <c r="L6" s="81">
        <v>0</v>
      </c>
      <c r="M6" s="81">
        <v>42</v>
      </c>
      <c r="N6" s="91">
        <v>6</v>
      </c>
      <c r="O6" s="92">
        <v>0</v>
      </c>
      <c r="P6" s="93">
        <f>N6+O6</f>
        <v>6</v>
      </c>
      <c r="Q6" s="82">
        <f>IFERROR(P6/M6,"-")</f>
        <v>0.14285714285714</v>
      </c>
      <c r="R6" s="81">
        <v>0</v>
      </c>
      <c r="S6" s="81">
        <v>3</v>
      </c>
      <c r="T6" s="82">
        <f>IFERROR(S6/(O6+P6),"-")</f>
        <v>0.5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-94000</v>
      </c>
      <c r="AB6" s="85">
        <f>SUM(X6:X7)/SUM(J6:J7)</f>
        <v>0.06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7</v>
      </c>
      <c r="N7" s="91">
        <v>2</v>
      </c>
      <c r="O7" s="92">
        <v>0</v>
      </c>
      <c r="P7" s="93">
        <f>N7+O7</f>
        <v>2</v>
      </c>
      <c r="Q7" s="82">
        <f>IFERROR(P7/M7,"-")</f>
        <v>0.28571428571429</v>
      </c>
      <c r="R7" s="81">
        <v>0</v>
      </c>
      <c r="S7" s="81">
        <v>1</v>
      </c>
      <c r="T7" s="82">
        <f>IFERROR(S7/(O7+P7),"-")</f>
        <v>0.5</v>
      </c>
      <c r="U7" s="182"/>
      <c r="V7" s="84">
        <v>1</v>
      </c>
      <c r="W7" s="82">
        <f>IF(P7=0,"-",V7/P7)</f>
        <v>0.5</v>
      </c>
      <c r="X7" s="186">
        <v>6000</v>
      </c>
      <c r="Y7" s="187">
        <f>IFERROR(X7/P7,"-")</f>
        <v>3000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>
        <v>1</v>
      </c>
      <c r="BQ7" s="122">
        <f>IFERROR(BP7/BN7,"-")</f>
        <v>0.5</v>
      </c>
      <c r="BR7" s="123">
        <v>6000</v>
      </c>
      <c r="BS7" s="124">
        <f>IFERROR(BR7/BN7,"-")</f>
        <v>3000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0.06</v>
      </c>
      <c r="B10" s="39"/>
      <c r="C10" s="39"/>
      <c r="D10" s="39"/>
      <c r="E10" s="39"/>
      <c r="F10" s="39"/>
      <c r="G10" s="40" t="s">
        <v>156</v>
      </c>
      <c r="H10" s="40"/>
      <c r="I10" s="40"/>
      <c r="J10" s="190">
        <f>SUM(J6:J9)</f>
        <v>100000</v>
      </c>
      <c r="K10" s="41">
        <f>SUM(K6:K9)</f>
        <v>0</v>
      </c>
      <c r="L10" s="41">
        <f>SUM(L6:L9)</f>
        <v>0</v>
      </c>
      <c r="M10" s="41">
        <f>SUM(M6:M9)</f>
        <v>49</v>
      </c>
      <c r="N10" s="41">
        <f>SUM(N6:N9)</f>
        <v>8</v>
      </c>
      <c r="O10" s="41">
        <f>SUM(O6:O9)</f>
        <v>0</v>
      </c>
      <c r="P10" s="41">
        <f>SUM(P6:P9)</f>
        <v>8</v>
      </c>
      <c r="Q10" s="42">
        <f>IFERROR(P10/M10,"-")</f>
        <v>0.16326530612245</v>
      </c>
      <c r="R10" s="78">
        <f>SUM(R6:R9)</f>
        <v>0</v>
      </c>
      <c r="S10" s="78">
        <f>SUM(S6:S9)</f>
        <v>4</v>
      </c>
      <c r="T10" s="42">
        <f>IFERROR(R10/P10,"-")</f>
        <v>0</v>
      </c>
      <c r="U10" s="184">
        <f>IFERROR(J10/P10,"-")</f>
        <v>12500</v>
      </c>
      <c r="V10" s="44">
        <f>SUM(V6:V9)</f>
        <v>1</v>
      </c>
      <c r="W10" s="42">
        <f>IFERROR(V10/P10,"-")</f>
        <v>0.125</v>
      </c>
      <c r="X10" s="190">
        <f>SUM(X6:X9)</f>
        <v>6000</v>
      </c>
      <c r="Y10" s="190">
        <f>IFERROR(X10/P10,"-")</f>
        <v>750</v>
      </c>
      <c r="Z10" s="190">
        <f>IFERROR(X10/V10,"-")</f>
        <v>6000</v>
      </c>
      <c r="AA10" s="190">
        <f>X10-J10</f>
        <v>-94000</v>
      </c>
      <c r="AB10" s="47">
        <f>X10/J10</f>
        <v>0.06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