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<sst xmlns="http://schemas.openxmlformats.org/spreadsheetml/2006/main" uniqueCount="154">
  <si>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</si>
  <si>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</si>
  <si>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</si>
  <si>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</si>
  <si>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</si>
  <si>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</si>
  <si>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</si>
  <si>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</si>
  <si>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</si>
  <si>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</si>
  <si>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</si>
  <si>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</si>
  <si>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</si>
  <si>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</si>
  <si>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</si>
  <si>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</si>
  <si>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</si>
  <si>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</si>
  <si>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</si>
  <si>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</si>
  <si>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</si>
  <si>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</si>
  <si>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</si>
  <si>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</si>
  <si>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</si>
  <si>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</si>
  <si>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</si>
  <si>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</si>
  <si>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</si>
  <si>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</si>
  <si>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</si>
  <si>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</si>
  <si>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</si>
  <si>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</si>
  <si>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</si>
  <si>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</si>
  <si>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</si>
  <si>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</si>
  <si>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</si>
  <si>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</si>
  <si>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</si>
  <si>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</si>
  <si>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</si>
  <si>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</si>
  <si>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</si>
  <si>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</si>
  <si>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</si>
  <si>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</si>
  <si>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</si>
  <si>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</si>
  <si>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</si>
  <si>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</si>
  <si>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</si>
  <si>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</si>
  <si>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</si>
  <si>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</si>
  <si>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</si>
  <si>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</si>
  <si>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</si>
  <si>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</si>
  <si>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sms_w525</t>
  </si>
  <si>
    <t>デリヘル版2</t>
  </si>
  <si>
    <t>求む50歳以上の女性</t>
  </si>
  <si>
    <t>i38</t>
  </si>
  <si>
    <t>サンスポ関東</t>
  </si>
  <si>
    <t>4C終面全5段</t>
  </si>
  <si>
    <t>9月05日(土)</t>
  </si>
  <si>
    <t>smss2206</t>
  </si>
  <si>
    <t>空電</t>
  </si>
  <si>
    <t>sms_w526</t>
  </si>
  <si>
    <t>GOGO(i31)</t>
  </si>
  <si>
    <t>サンスポ関西</t>
  </si>
  <si>
    <t>全5段</t>
  </si>
  <si>
    <t>9月13日(日)</t>
  </si>
  <si>
    <t>smss2207</t>
  </si>
  <si>
    <t>sms_w527</t>
  </si>
  <si>
    <t>サプリ版2：新聞使用</t>
  </si>
  <si>
    <t>学生いませんギャルもいません熟女熟女熟女熟女</t>
  </si>
  <si>
    <t>i34</t>
  </si>
  <si>
    <t>9月21日(月)</t>
  </si>
  <si>
    <t>smss2208</t>
  </si>
  <si>
    <t>sms_w528</t>
  </si>
  <si>
    <t>スポーツ報知関東</t>
  </si>
  <si>
    <t>全5段つかみ4回</t>
  </si>
  <si>
    <t>9月06日(日)</t>
  </si>
  <si>
    <t>smss2209</t>
  </si>
  <si>
    <t>sms_w529</t>
  </si>
  <si>
    <t>焼肉版</t>
  </si>
  <si>
    <t>9月12日(土)</t>
  </si>
  <si>
    <t>smss2210</t>
  </si>
  <si>
    <t>sms_w530</t>
  </si>
  <si>
    <t>やらねえ理由はねえよな？</t>
  </si>
  <si>
    <t>smss2211</t>
  </si>
  <si>
    <t>sms_w531</t>
  </si>
  <si>
    <t>新書籍版</t>
  </si>
  <si>
    <t>逆指名祭り</t>
  </si>
  <si>
    <t>9月19日(土)</t>
  </si>
  <si>
    <t>smss2212</t>
  </si>
  <si>
    <t>sms_w532</t>
  </si>
  <si>
    <t>デイリースポーツ関西</t>
  </si>
  <si>
    <t>全5段・半5段段つかみ１0段保証</t>
  </si>
  <si>
    <t>5/1～</t>
  </si>
  <si>
    <t>sms_w533</t>
  </si>
  <si>
    <t>sms_w534</t>
  </si>
  <si>
    <t>sms_w535</t>
  </si>
  <si>
    <t>sms_w536</t>
  </si>
  <si>
    <t>右女3スマホ(NEW)</t>
  </si>
  <si>
    <t>smss2213</t>
  </si>
  <si>
    <t>(空電共通)</t>
  </si>
  <si>
    <t>sms_w537</t>
  </si>
  <si>
    <t>①求人風</t>
  </si>
  <si>
    <t>①求む！５０歳以上の女性と…</t>
  </si>
  <si>
    <t>半2段・半3段つかみそれぞれ10段保証</t>
  </si>
  <si>
    <t>1～10日</t>
  </si>
  <si>
    <t>sms_w538</t>
  </si>
  <si>
    <t>②旧デイリー風</t>
  </si>
  <si>
    <t>②やらねえ理由はねえよな？</t>
  </si>
  <si>
    <t>11～20日</t>
  </si>
  <si>
    <t>sms_w539</t>
  </si>
  <si>
    <t>③大正版</t>
  </si>
  <si>
    <t>③1日1回かんたん出会い隙間時間に少しだけでOK</t>
  </si>
  <si>
    <t>21～31日</t>
  </si>
  <si>
    <t>smss2214</t>
  </si>
  <si>
    <t>sms_w540</t>
  </si>
  <si>
    <t>sms_w541</t>
  </si>
  <si>
    <t>sms_w542</t>
  </si>
  <si>
    <t>smss2215</t>
  </si>
  <si>
    <t>sms_w543</t>
  </si>
  <si>
    <t>ニッカン西部</t>
  </si>
  <si>
    <t>半2段つかみ20段保証</t>
  </si>
  <si>
    <t>sms_w544</t>
  </si>
  <si>
    <t>sms_w545</t>
  </si>
  <si>
    <t>smss2216</t>
  </si>
  <si>
    <t>sms_w546</t>
  </si>
  <si>
    <t>スポニチ関東</t>
  </si>
  <si>
    <t>smss2217</t>
  </si>
  <si>
    <t>sms_w547</t>
  </si>
  <si>
    <t>スポニチ関西</t>
  </si>
  <si>
    <t>9月27日(日)</t>
  </si>
  <si>
    <t>smss2218</t>
  </si>
  <si>
    <t>sms_w548</t>
  </si>
  <si>
    <t>クーポン版</t>
  </si>
  <si>
    <t>総額7300円出会いクーポン</t>
  </si>
  <si>
    <t>ニッカン関西</t>
  </si>
  <si>
    <t>半5段・4件割</t>
  </si>
  <si>
    <t>smss2219</t>
  </si>
  <si>
    <t>sms_w549</t>
  </si>
  <si>
    <t>クーポン版(写真付）</t>
  </si>
  <si>
    <t>smss2220</t>
  </si>
  <si>
    <t>sms_w552</t>
  </si>
  <si>
    <t>九スポ</t>
  </si>
  <si>
    <t>記事枠</t>
  </si>
  <si>
    <t>smss2228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</si>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</sst>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42</v>
      </c>
      <c r="D6" s="195">
        <v>2167500</v>
      </c>
      <c r="E6" s="81">
        <v>0</v>
      </c>
      <c r="F6" s="81">
        <v>0</v>
      </c>
      <c r="G6" s="81">
        <v>1556</v>
      </c>
      <c r="H6" s="91">
        <v>212</v>
      </c>
      <c r="I6" s="92">
        <v>0</v>
      </c>
      <c r="J6" s="145">
        <f>H6+I6</f>
        <v>212</v>
      </c>
      <c r="K6" s="82">
        <f>IFERROR(J6/G6,"-")</f>
        <v>0.13624678663239</v>
      </c>
      <c r="L6" s="81">
        <v>15</v>
      </c>
      <c r="M6" s="81">
        <v>49</v>
      </c>
      <c r="N6" s="82">
        <f>IFERROR(L6/J6,"-")</f>
        <v>0.070754716981132</v>
      </c>
      <c r="O6" s="83">
        <f>IFERROR(D6/J6,"-")</f>
        <v>10224.056603774</v>
      </c>
      <c r="P6" s="84">
        <v>41</v>
      </c>
      <c r="Q6" s="82">
        <f>IFERROR(P6/J6,"-")</f>
        <v>0.19339622641509</v>
      </c>
      <c r="R6" s="200">
        <v>2121000</v>
      </c>
      <c r="S6" s="201">
        <f>IFERROR(R6/J6,"-")</f>
        <v>10004.716981132</v>
      </c>
      <c r="T6" s="201">
        <f>IFERROR(R6/P6,"-")</f>
        <v>51731.707317073</v>
      </c>
      <c r="U6" s="195">
        <f>IFERROR(R6-D6,"-")</f>
        <v>-46500</v>
      </c>
      <c r="V6" s="85">
        <f>R6/D6</f>
        <v>0.97854671280277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2167500</v>
      </c>
      <c r="E9" s="41">
        <f>SUM(E6:E7)</f>
        <v>0</v>
      </c>
      <c r="F9" s="41">
        <f>SUM(F6:F7)</f>
        <v>0</v>
      </c>
      <c r="G9" s="41">
        <f>SUM(G6:G7)</f>
        <v>1556</v>
      </c>
      <c r="H9" s="41">
        <f>SUM(H6:H7)</f>
        <v>212</v>
      </c>
      <c r="I9" s="41">
        <f>SUM(I6:I7)</f>
        <v>0</v>
      </c>
      <c r="J9" s="41">
        <f>SUM(J6:J7)</f>
        <v>212</v>
      </c>
      <c r="K9" s="42">
        <f>IFERROR(J9/G9,"-")</f>
        <v>0.13624678663239</v>
      </c>
      <c r="L9" s="78">
        <f>SUM(L6:L7)</f>
        <v>15</v>
      </c>
      <c r="M9" s="78">
        <f>SUM(M6:M7)</f>
        <v>49</v>
      </c>
      <c r="N9" s="42">
        <f>IFERROR(L9/J9,"-")</f>
        <v>0.070754716981132</v>
      </c>
      <c r="O9" s="43">
        <f>IFERROR(D9/J9,"-")</f>
        <v>10224.056603774</v>
      </c>
      <c r="P9" s="44">
        <f>SUM(P6:P7)</f>
        <v>41</v>
      </c>
      <c r="Q9" s="42">
        <f>IFERROR(P9/J9,"-")</f>
        <v>0.19339622641509</v>
      </c>
      <c r="R9" s="45">
        <f>SUM(R6:R7)</f>
        <v>2121000</v>
      </c>
      <c r="S9" s="45">
        <f>IFERROR(R9/J9,"-")</f>
        <v>10004.716981132</v>
      </c>
      <c r="T9" s="45">
        <f>IFERROR(R9/P9,"-")</f>
        <v>51731.707317073</v>
      </c>
      <c r="U9" s="46">
        <f>SUM(U6:U7)</f>
        <v>-46500</v>
      </c>
      <c r="V9" s="47">
        <f>IFERROR(R9/D9,"-")</f>
        <v>0.97854671280277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0.43684210526316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570000</v>
      </c>
      <c r="K6" s="81">
        <v>0</v>
      </c>
      <c r="L6" s="81">
        <v>0</v>
      </c>
      <c r="M6" s="81">
        <v>92</v>
      </c>
      <c r="N6" s="91">
        <v>10</v>
      </c>
      <c r="O6" s="92">
        <v>0</v>
      </c>
      <c r="P6" s="93">
        <f>N6+O6</f>
        <v>10</v>
      </c>
      <c r="Q6" s="82">
        <f>IFERROR(P6/M6,"-")</f>
        <v>0.10869565217391</v>
      </c>
      <c r="R6" s="81">
        <v>1</v>
      </c>
      <c r="S6" s="81">
        <v>7</v>
      </c>
      <c r="T6" s="82">
        <f>IFERROR(S6/(O6+P6),"-")</f>
        <v>0.7</v>
      </c>
      <c r="U6" s="182">
        <f>IFERROR(J6/SUM(P6:P11),"-")</f>
        <v>15000</v>
      </c>
      <c r="V6" s="84">
        <v>2</v>
      </c>
      <c r="W6" s="82">
        <f>IF(P6=0,"-",V6/P6)</f>
        <v>0.2</v>
      </c>
      <c r="X6" s="186">
        <v>123000</v>
      </c>
      <c r="Y6" s="187">
        <f>IFERROR(X6/P6,"-")</f>
        <v>12300</v>
      </c>
      <c r="Z6" s="187">
        <f>IFERROR(X6/V6,"-")</f>
        <v>61500</v>
      </c>
      <c r="AA6" s="188">
        <f>SUM(X6:X11)-SUM(J6:J11)</f>
        <v>-321000</v>
      </c>
      <c r="AB6" s="85">
        <f>SUM(X6:X11)/SUM(J6:J11)</f>
        <v>0.43684210526316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</v>
      </c>
      <c r="BP6" s="121">
        <v>2</v>
      </c>
      <c r="BQ6" s="122">
        <f>IFERROR(BP6/BN6,"-")</f>
        <v>0.5</v>
      </c>
      <c r="BR6" s="123">
        <v>123000</v>
      </c>
      <c r="BS6" s="124">
        <f>IFERROR(BR6/BN6,"-")</f>
        <v>30750</v>
      </c>
      <c r="BT6" s="125"/>
      <c r="BU6" s="125"/>
      <c r="BV6" s="125">
        <v>2</v>
      </c>
      <c r="BW6" s="126">
        <v>2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123000</v>
      </c>
      <c r="CQ6" s="141">
        <v>108000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0</v>
      </c>
      <c r="L7" s="81">
        <v>0</v>
      </c>
      <c r="M7" s="81">
        <v>30</v>
      </c>
      <c r="N7" s="91">
        <v>12</v>
      </c>
      <c r="O7" s="92">
        <v>0</v>
      </c>
      <c r="P7" s="93">
        <f>N7+O7</f>
        <v>12</v>
      </c>
      <c r="Q7" s="82">
        <f>IFERROR(P7/M7,"-")</f>
        <v>0.4</v>
      </c>
      <c r="R7" s="81">
        <v>2</v>
      </c>
      <c r="S7" s="81">
        <v>1</v>
      </c>
      <c r="T7" s="82">
        <f>IFERROR(S7/(O7+P7),"-")</f>
        <v>0.083333333333333</v>
      </c>
      <c r="U7" s="182"/>
      <c r="V7" s="84">
        <v>3</v>
      </c>
      <c r="W7" s="82">
        <f>IF(P7=0,"-",V7/P7)</f>
        <v>0.25</v>
      </c>
      <c r="X7" s="186">
        <v>113000</v>
      </c>
      <c r="Y7" s="187">
        <f>IFERROR(X7/P7,"-")</f>
        <v>9416.6666666667</v>
      </c>
      <c r="Z7" s="187">
        <f>IFERROR(X7/V7,"-")</f>
        <v>37666.666666667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0.25</v>
      </c>
      <c r="BP7" s="121">
        <v>1</v>
      </c>
      <c r="BQ7" s="122">
        <f>IFERROR(BP7/BN7,"-")</f>
        <v>0.33333333333333</v>
      </c>
      <c r="BR7" s="123">
        <v>254000</v>
      </c>
      <c r="BS7" s="124">
        <f>IFERROR(BR7/BN7,"-")</f>
        <v>84666.666666667</v>
      </c>
      <c r="BT7" s="125"/>
      <c r="BU7" s="125"/>
      <c r="BV7" s="125">
        <v>1</v>
      </c>
      <c r="BW7" s="126">
        <v>5</v>
      </c>
      <c r="BX7" s="127">
        <f>IF(P7=0,"",IF(BW7=0,"",(BW7/P7)))</f>
        <v>0.41666666666667</v>
      </c>
      <c r="BY7" s="128">
        <v>2</v>
      </c>
      <c r="BZ7" s="129">
        <f>IFERROR(BY7/BW7,"-")</f>
        <v>0.4</v>
      </c>
      <c r="CA7" s="130">
        <v>14000</v>
      </c>
      <c r="CB7" s="131">
        <f>IFERROR(CA7/BW7,"-")</f>
        <v>2800</v>
      </c>
      <c r="CC7" s="132"/>
      <c r="CD7" s="132">
        <v>1</v>
      </c>
      <c r="CE7" s="132">
        <v>1</v>
      </c>
      <c r="CF7" s="133">
        <v>1</v>
      </c>
      <c r="CG7" s="134">
        <f>IF(P7=0,"",IF(CF7=0,"",(CF7/P7)))</f>
        <v>0.083333333333333</v>
      </c>
      <c r="CH7" s="135">
        <v>1</v>
      </c>
      <c r="CI7" s="136">
        <f>IFERROR(CH7/CF7,"-")</f>
        <v>1</v>
      </c>
      <c r="CJ7" s="137">
        <v>99000</v>
      </c>
      <c r="CK7" s="138">
        <f>IFERROR(CJ7/CF7,"-")</f>
        <v>99000</v>
      </c>
      <c r="CL7" s="139"/>
      <c r="CM7" s="139"/>
      <c r="CN7" s="139">
        <v>1</v>
      </c>
      <c r="CO7" s="140">
        <v>3</v>
      </c>
      <c r="CP7" s="141">
        <v>113000</v>
      </c>
      <c r="CQ7" s="141">
        <v>254000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70</v>
      </c>
      <c r="G8" s="203" t="s">
        <v>71</v>
      </c>
      <c r="H8" s="90" t="s">
        <v>72</v>
      </c>
      <c r="I8" s="205" t="s">
        <v>73</v>
      </c>
      <c r="J8" s="188"/>
      <c r="K8" s="81">
        <v>0</v>
      </c>
      <c r="L8" s="81">
        <v>0</v>
      </c>
      <c r="M8" s="81">
        <v>52</v>
      </c>
      <c r="N8" s="91">
        <v>6</v>
      </c>
      <c r="O8" s="92">
        <v>0</v>
      </c>
      <c r="P8" s="93">
        <f>N8+O8</f>
        <v>6</v>
      </c>
      <c r="Q8" s="82">
        <f>IFERROR(P8/M8,"-")</f>
        <v>0.11538461538462</v>
      </c>
      <c r="R8" s="81">
        <v>0</v>
      </c>
      <c r="S8" s="81">
        <v>3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26</v>
      </c>
      <c r="N9" s="91">
        <v>4</v>
      </c>
      <c r="O9" s="92">
        <v>0</v>
      </c>
      <c r="P9" s="93">
        <f>N9+O9</f>
        <v>4</v>
      </c>
      <c r="Q9" s="82">
        <f>IFERROR(P9/M9,"-")</f>
        <v>0.15384615384615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78</v>
      </c>
      <c r="G10" s="203" t="s">
        <v>71</v>
      </c>
      <c r="H10" s="90" t="s">
        <v>72</v>
      </c>
      <c r="I10" s="90" t="s">
        <v>79</v>
      </c>
      <c r="J10" s="188"/>
      <c r="K10" s="81">
        <v>0</v>
      </c>
      <c r="L10" s="81">
        <v>0</v>
      </c>
      <c r="M10" s="81">
        <v>34</v>
      </c>
      <c r="N10" s="91">
        <v>2</v>
      </c>
      <c r="O10" s="92">
        <v>0</v>
      </c>
      <c r="P10" s="93">
        <f>N10+O10</f>
        <v>2</v>
      </c>
      <c r="Q10" s="82">
        <f>IFERROR(P10/M10,"-")</f>
        <v>0.058823529411765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76</v>
      </c>
      <c r="E11" s="203" t="s">
        <v>77</v>
      </c>
      <c r="F11" s="203" t="s">
        <v>68</v>
      </c>
      <c r="G11" s="203"/>
      <c r="H11" s="90"/>
      <c r="I11" s="90"/>
      <c r="J11" s="188"/>
      <c r="K11" s="81">
        <v>0</v>
      </c>
      <c r="L11" s="81">
        <v>0</v>
      </c>
      <c r="M11" s="81">
        <v>49</v>
      </c>
      <c r="N11" s="91">
        <v>4</v>
      </c>
      <c r="O11" s="92">
        <v>0</v>
      </c>
      <c r="P11" s="93">
        <f>N11+O11</f>
        <v>4</v>
      </c>
      <c r="Q11" s="82">
        <f>IFERROR(P11/M11,"-")</f>
        <v>0.081632653061224</v>
      </c>
      <c r="R11" s="81">
        <v>0</v>
      </c>
      <c r="S11" s="81">
        <v>1</v>
      </c>
      <c r="T11" s="82">
        <f>IFERROR(S11/(O11+P11),"-")</f>
        <v>0.25</v>
      </c>
      <c r="U11" s="182"/>
      <c r="V11" s="84">
        <v>1</v>
      </c>
      <c r="W11" s="82">
        <f>IF(P11=0,"-",V11/P11)</f>
        <v>0.25</v>
      </c>
      <c r="X11" s="186">
        <v>13000</v>
      </c>
      <c r="Y11" s="187">
        <f>IFERROR(X11/P11,"-")</f>
        <v>3250</v>
      </c>
      <c r="Z11" s="187">
        <f>IFERROR(X11/V11,"-")</f>
        <v>13000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0.5</v>
      </c>
      <c r="CH11" s="135">
        <v>1</v>
      </c>
      <c r="CI11" s="136">
        <f>IFERROR(CH11/CF11,"-")</f>
        <v>0.5</v>
      </c>
      <c r="CJ11" s="137">
        <v>13000</v>
      </c>
      <c r="CK11" s="138">
        <f>IFERROR(CJ11/CF11,"-")</f>
        <v>6500</v>
      </c>
      <c r="CL11" s="139"/>
      <c r="CM11" s="139"/>
      <c r="CN11" s="139">
        <v>1</v>
      </c>
      <c r="CO11" s="140">
        <v>1</v>
      </c>
      <c r="CP11" s="141">
        <v>13000</v>
      </c>
      <c r="CQ11" s="141">
        <v>13000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0.56153846153846</v>
      </c>
      <c r="B12" s="203" t="s">
        <v>81</v>
      </c>
      <c r="C12" s="203"/>
      <c r="D12" s="203" t="s">
        <v>61</v>
      </c>
      <c r="E12" s="203" t="s">
        <v>62</v>
      </c>
      <c r="F12" s="203" t="s">
        <v>63</v>
      </c>
      <c r="G12" s="203" t="s">
        <v>82</v>
      </c>
      <c r="H12" s="90" t="s">
        <v>83</v>
      </c>
      <c r="I12" s="205" t="s">
        <v>84</v>
      </c>
      <c r="J12" s="188">
        <v>520000</v>
      </c>
      <c r="K12" s="81">
        <v>0</v>
      </c>
      <c r="L12" s="81">
        <v>0</v>
      </c>
      <c r="M12" s="81">
        <v>59</v>
      </c>
      <c r="N12" s="91">
        <v>5</v>
      </c>
      <c r="O12" s="92">
        <v>0</v>
      </c>
      <c r="P12" s="93">
        <f>N12+O12</f>
        <v>5</v>
      </c>
      <c r="Q12" s="82">
        <f>IFERROR(P12/M12,"-")</f>
        <v>0.084745762711864</v>
      </c>
      <c r="R12" s="81">
        <v>1</v>
      </c>
      <c r="S12" s="81">
        <v>1</v>
      </c>
      <c r="T12" s="82">
        <f>IFERROR(S12/(O12+P12),"-")</f>
        <v>0.2</v>
      </c>
      <c r="U12" s="182">
        <f>IFERROR(J12/SUM(P12:P19),"-")</f>
        <v>10196.078431373</v>
      </c>
      <c r="V12" s="84">
        <v>3</v>
      </c>
      <c r="W12" s="82">
        <f>IF(P12=0,"-",V12/P12)</f>
        <v>0.6</v>
      </c>
      <c r="X12" s="186">
        <v>33000</v>
      </c>
      <c r="Y12" s="187">
        <f>IFERROR(X12/P12,"-")</f>
        <v>6600</v>
      </c>
      <c r="Z12" s="187">
        <f>IFERROR(X12/V12,"-")</f>
        <v>11000</v>
      </c>
      <c r="AA12" s="188">
        <f>SUM(X12:X19)-SUM(J12:J19)</f>
        <v>-228000</v>
      </c>
      <c r="AB12" s="85">
        <f>SUM(X12:X19)/SUM(J12:J19)</f>
        <v>0.56153846153846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>
        <v>2</v>
      </c>
      <c r="BH12" s="114">
        <f>IFERROR(BG12/BE12,"-")</f>
        <v>1</v>
      </c>
      <c r="BI12" s="115">
        <v>28000</v>
      </c>
      <c r="BJ12" s="116">
        <f>IFERROR(BI12/BE12,"-")</f>
        <v>14000</v>
      </c>
      <c r="BK12" s="117">
        <v>1</v>
      </c>
      <c r="BL12" s="117"/>
      <c r="BM12" s="117">
        <v>1</v>
      </c>
      <c r="BN12" s="119">
        <v>2</v>
      </c>
      <c r="BO12" s="120">
        <f>IF(P12=0,"",IF(BN12=0,"",(BN12/P12)))</f>
        <v>0.4</v>
      </c>
      <c r="BP12" s="121">
        <v>1</v>
      </c>
      <c r="BQ12" s="122">
        <f>IFERROR(BP12/BN12,"-")</f>
        <v>0.5</v>
      </c>
      <c r="BR12" s="123">
        <v>5000</v>
      </c>
      <c r="BS12" s="124">
        <f>IFERROR(BR12/BN12,"-")</f>
        <v>2500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0.2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33000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61</v>
      </c>
      <c r="E13" s="203" t="s">
        <v>62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36</v>
      </c>
      <c r="N13" s="91">
        <v>14</v>
      </c>
      <c r="O13" s="92">
        <v>0</v>
      </c>
      <c r="P13" s="93">
        <f>N13+O13</f>
        <v>14</v>
      </c>
      <c r="Q13" s="82">
        <f>IFERROR(P13/M13,"-")</f>
        <v>0.38888888888889</v>
      </c>
      <c r="R13" s="81">
        <v>2</v>
      </c>
      <c r="S13" s="81">
        <v>3</v>
      </c>
      <c r="T13" s="82">
        <f>IFERROR(S13/(O13+P13),"-")</f>
        <v>0.21428571428571</v>
      </c>
      <c r="U13" s="182"/>
      <c r="V13" s="84">
        <v>1</v>
      </c>
      <c r="W13" s="82">
        <f>IF(P13=0,"-",V13/P13)</f>
        <v>0.071428571428571</v>
      </c>
      <c r="X13" s="186">
        <v>28000</v>
      </c>
      <c r="Y13" s="187">
        <f>IFERROR(X13/P13,"-")</f>
        <v>2000</v>
      </c>
      <c r="Z13" s="187">
        <f>IFERROR(X13/V13,"-")</f>
        <v>28000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0.071428571428571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0.14285714285714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0.28571428571429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7</v>
      </c>
      <c r="BX13" s="127">
        <f>IF(P13=0,"",IF(BW13=0,"",(BW13/P13)))</f>
        <v>0.5</v>
      </c>
      <c r="BY13" s="128">
        <v>2</v>
      </c>
      <c r="BZ13" s="129">
        <f>IFERROR(BY13/BW13,"-")</f>
        <v>0.28571428571429</v>
      </c>
      <c r="CA13" s="130">
        <v>590000</v>
      </c>
      <c r="CB13" s="131">
        <f>IFERROR(CA13/BW13,"-")</f>
        <v>84285.714285714</v>
      </c>
      <c r="CC13" s="132"/>
      <c r="CD13" s="132"/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28000</v>
      </c>
      <c r="CQ13" s="141">
        <v>562000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86</v>
      </c>
      <c r="C14" s="203"/>
      <c r="D14" s="203" t="s">
        <v>87</v>
      </c>
      <c r="E14" s="203" t="s">
        <v>77</v>
      </c>
      <c r="F14" s="203" t="s">
        <v>70</v>
      </c>
      <c r="G14" s="203" t="s">
        <v>82</v>
      </c>
      <c r="H14" s="90" t="s">
        <v>83</v>
      </c>
      <c r="I14" s="204" t="s">
        <v>88</v>
      </c>
      <c r="J14" s="188"/>
      <c r="K14" s="81">
        <v>0</v>
      </c>
      <c r="L14" s="81">
        <v>0</v>
      </c>
      <c r="M14" s="81">
        <v>87</v>
      </c>
      <c r="N14" s="91">
        <v>6</v>
      </c>
      <c r="O14" s="92">
        <v>0</v>
      </c>
      <c r="P14" s="93">
        <f>N14+O14</f>
        <v>6</v>
      </c>
      <c r="Q14" s="82">
        <f>IFERROR(P14/M14,"-")</f>
        <v>0.068965517241379</v>
      </c>
      <c r="R14" s="81">
        <v>0</v>
      </c>
      <c r="S14" s="81">
        <v>3</v>
      </c>
      <c r="T14" s="82">
        <f>IFERROR(S14/(O14+P14),"-")</f>
        <v>0.5</v>
      </c>
      <c r="U14" s="182"/>
      <c r="V14" s="84">
        <v>1</v>
      </c>
      <c r="W14" s="82">
        <f>IF(P14=0,"-",V14/P14)</f>
        <v>0.16666666666667</v>
      </c>
      <c r="X14" s="186">
        <v>8000</v>
      </c>
      <c r="Y14" s="187">
        <f>IFERROR(X14/P14,"-")</f>
        <v>1333.3333333333</v>
      </c>
      <c r="Z14" s="187">
        <f>IFERROR(X14/V14,"-")</f>
        <v>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0.33333333333333</v>
      </c>
      <c r="BG14" s="112">
        <v>1</v>
      </c>
      <c r="BH14" s="114">
        <f>IFERROR(BG14/BE14,"-")</f>
        <v>0.5</v>
      </c>
      <c r="BI14" s="115">
        <v>8000</v>
      </c>
      <c r="BJ14" s="116">
        <f>IFERROR(BI14/BE14,"-")</f>
        <v>4000</v>
      </c>
      <c r="BK14" s="117"/>
      <c r="BL14" s="117">
        <v>1</v>
      </c>
      <c r="BM14" s="117"/>
      <c r="BN14" s="119">
        <v>1</v>
      </c>
      <c r="BO14" s="120">
        <f>IF(P14=0,"",IF(BN14=0,"",(BN14/P14)))</f>
        <v>0.16666666666667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2</v>
      </c>
      <c r="CG14" s="134">
        <f>IF(P14=0,"",IF(CF14=0,"",(CF14/P14)))</f>
        <v>0.33333333333333</v>
      </c>
      <c r="CH14" s="135">
        <v>1</v>
      </c>
      <c r="CI14" s="136">
        <f>IFERROR(CH14/CF14,"-")</f>
        <v>0.5</v>
      </c>
      <c r="CJ14" s="137">
        <v>725000</v>
      </c>
      <c r="CK14" s="138">
        <f>IFERROR(CJ14/CF14,"-")</f>
        <v>362500</v>
      </c>
      <c r="CL14" s="139"/>
      <c r="CM14" s="139"/>
      <c r="CN14" s="139">
        <v>1</v>
      </c>
      <c r="CO14" s="140">
        <v>1</v>
      </c>
      <c r="CP14" s="141">
        <v>8000</v>
      </c>
      <c r="CQ14" s="141">
        <v>725000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89</v>
      </c>
      <c r="C15" s="203"/>
      <c r="D15" s="203" t="s">
        <v>87</v>
      </c>
      <c r="E15" s="203" t="s">
        <v>77</v>
      </c>
      <c r="F15" s="203" t="s">
        <v>68</v>
      </c>
      <c r="G15" s="203"/>
      <c r="H15" s="90"/>
      <c r="I15" s="90"/>
      <c r="J15" s="188"/>
      <c r="K15" s="81">
        <v>0</v>
      </c>
      <c r="L15" s="81">
        <v>0</v>
      </c>
      <c r="M15" s="81">
        <v>4</v>
      </c>
      <c r="N15" s="91">
        <v>5</v>
      </c>
      <c r="O15" s="92">
        <v>0</v>
      </c>
      <c r="P15" s="93">
        <f>N15+O15</f>
        <v>5</v>
      </c>
      <c r="Q15" s="82">
        <f>IFERROR(P15/M15,"-")</f>
        <v>1.25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</v>
      </c>
      <c r="BG15" s="112">
        <v>1</v>
      </c>
      <c r="BH15" s="114">
        <f>IFERROR(BG15/BE15,"-")</f>
        <v>1</v>
      </c>
      <c r="BI15" s="115">
        <v>33000</v>
      </c>
      <c r="BJ15" s="116">
        <f>IFERROR(BI15/BE15,"-")</f>
        <v>33000</v>
      </c>
      <c r="BK15" s="117"/>
      <c r="BL15" s="117"/>
      <c r="BM15" s="117">
        <v>1</v>
      </c>
      <c r="BN15" s="119">
        <v>3</v>
      </c>
      <c r="BO15" s="120">
        <f>IF(P15=0,"",IF(BN15=0,"",(BN15/P15)))</f>
        <v>0.6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0.2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>
        <v>33000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76</v>
      </c>
      <c r="E16" s="203" t="s">
        <v>91</v>
      </c>
      <c r="F16" s="203" t="s">
        <v>78</v>
      </c>
      <c r="G16" s="203" t="s">
        <v>82</v>
      </c>
      <c r="H16" s="90" t="s">
        <v>83</v>
      </c>
      <c r="I16" s="205" t="s">
        <v>73</v>
      </c>
      <c r="J16" s="188"/>
      <c r="K16" s="81">
        <v>0</v>
      </c>
      <c r="L16" s="81">
        <v>0</v>
      </c>
      <c r="M16" s="81">
        <v>83</v>
      </c>
      <c r="N16" s="91">
        <v>7</v>
      </c>
      <c r="O16" s="92">
        <v>0</v>
      </c>
      <c r="P16" s="93">
        <f>N16+O16</f>
        <v>7</v>
      </c>
      <c r="Q16" s="82">
        <f>IFERROR(P16/M16,"-")</f>
        <v>0.08433734939759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0.14285714285714</v>
      </c>
      <c r="X16" s="186">
        <v>10000</v>
      </c>
      <c r="Y16" s="187">
        <f>IFERROR(X16/P16,"-")</f>
        <v>1428.5714285714</v>
      </c>
      <c r="Z16" s="187">
        <f>IFERROR(X16/V16,"-")</f>
        <v>10000</v>
      </c>
      <c r="AA16" s="188"/>
      <c r="AB16" s="85"/>
      <c r="AC16" s="79"/>
      <c r="AD16" s="94">
        <v>1</v>
      </c>
      <c r="AE16" s="95">
        <f>IF(P16=0,"",IF(AD16=0,"",(AD16/P16)))</f>
        <v>0.14285714285714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1</v>
      </c>
      <c r="AN16" s="101">
        <f>IF(P16=0,"",IF(AM16=0,"",(AM16/P16)))</f>
        <v>0.14285714285714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0.14285714285714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4</v>
      </c>
      <c r="BX16" s="127">
        <f>IF(P16=0,"",IF(BW16=0,"",(BW16/P16)))</f>
        <v>0.57142857142857</v>
      </c>
      <c r="BY16" s="128">
        <v>1</v>
      </c>
      <c r="BZ16" s="129">
        <f>IFERROR(BY16/BW16,"-")</f>
        <v>0.25</v>
      </c>
      <c r="CA16" s="130">
        <v>10000</v>
      </c>
      <c r="CB16" s="131">
        <f>IFERROR(CA16/BW16,"-")</f>
        <v>2500</v>
      </c>
      <c r="CC16" s="132"/>
      <c r="CD16" s="132">
        <v>1</v>
      </c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10000</v>
      </c>
      <c r="CQ16" s="141">
        <v>10000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76</v>
      </c>
      <c r="E17" s="203" t="s">
        <v>91</v>
      </c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23</v>
      </c>
      <c r="N17" s="91">
        <v>6</v>
      </c>
      <c r="O17" s="92">
        <v>0</v>
      </c>
      <c r="P17" s="93">
        <f>N17+O17</f>
        <v>6</v>
      </c>
      <c r="Q17" s="82">
        <f>IFERROR(P17/M17,"-")</f>
        <v>0.26086956521739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0.16666666666667</v>
      </c>
      <c r="X17" s="186">
        <v>50000</v>
      </c>
      <c r="Y17" s="187">
        <f>IFERROR(X17/P17,"-")</f>
        <v>8333.3333333333</v>
      </c>
      <c r="Z17" s="187">
        <f>IFERROR(X17/V17,"-")</f>
        <v>50000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0.16666666666667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0.16666666666667</v>
      </c>
      <c r="BY17" s="128">
        <v>1</v>
      </c>
      <c r="BZ17" s="129">
        <f>IFERROR(BY17/BW17,"-")</f>
        <v>1</v>
      </c>
      <c r="CA17" s="130">
        <v>50000</v>
      </c>
      <c r="CB17" s="131">
        <f>IFERROR(CA17/BW17,"-")</f>
        <v>50000</v>
      </c>
      <c r="CC17" s="132"/>
      <c r="CD17" s="132"/>
      <c r="CE17" s="132">
        <v>1</v>
      </c>
      <c r="CF17" s="133">
        <v>1</v>
      </c>
      <c r="CG17" s="134">
        <f>IF(P17=0,"",IF(CF17=0,"",(CF17/P17)))</f>
        <v>0.16666666666667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50000</v>
      </c>
      <c r="CQ17" s="141">
        <v>50000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93</v>
      </c>
      <c r="C18" s="203"/>
      <c r="D18" s="203" t="s">
        <v>94</v>
      </c>
      <c r="E18" s="203" t="s">
        <v>95</v>
      </c>
      <c r="F18" s="203" t="s">
        <v>70</v>
      </c>
      <c r="G18" s="203" t="s">
        <v>82</v>
      </c>
      <c r="H18" s="90" t="s">
        <v>83</v>
      </c>
      <c r="I18" s="204" t="s">
        <v>96</v>
      </c>
      <c r="J18" s="188"/>
      <c r="K18" s="81">
        <v>0</v>
      </c>
      <c r="L18" s="81">
        <v>0</v>
      </c>
      <c r="M18" s="81">
        <v>42</v>
      </c>
      <c r="N18" s="91">
        <v>4</v>
      </c>
      <c r="O18" s="92">
        <v>0</v>
      </c>
      <c r="P18" s="93">
        <f>N18+O18</f>
        <v>4</v>
      </c>
      <c r="Q18" s="82">
        <f>IFERROR(P18/M18,"-")</f>
        <v>0.095238095238095</v>
      </c>
      <c r="R18" s="81">
        <v>0</v>
      </c>
      <c r="S18" s="81">
        <v>1</v>
      </c>
      <c r="T18" s="82">
        <f>IFERROR(S18/(O18+P18),"-")</f>
        <v>0.25</v>
      </c>
      <c r="U18" s="182"/>
      <c r="V18" s="84">
        <v>2</v>
      </c>
      <c r="W18" s="82">
        <f>IF(P18=0,"-",V18/P18)</f>
        <v>0.5</v>
      </c>
      <c r="X18" s="186">
        <v>20000</v>
      </c>
      <c r="Y18" s="187">
        <f>IFERROR(X18/P18,"-")</f>
        <v>5000</v>
      </c>
      <c r="Z18" s="187">
        <f>IFERROR(X18/V18,"-")</f>
        <v>10000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0.25</v>
      </c>
      <c r="BP18" s="121">
        <v>1</v>
      </c>
      <c r="BQ18" s="122">
        <f>IFERROR(BP18/BN18,"-")</f>
        <v>1</v>
      </c>
      <c r="BR18" s="123">
        <v>14000</v>
      </c>
      <c r="BS18" s="124">
        <f>IFERROR(BR18/BN18,"-")</f>
        <v>14000</v>
      </c>
      <c r="BT18" s="125"/>
      <c r="BU18" s="125"/>
      <c r="BV18" s="125">
        <v>1</v>
      </c>
      <c r="BW18" s="126">
        <v>1</v>
      </c>
      <c r="BX18" s="127">
        <f>IF(P18=0,"",IF(BW18=0,"",(BW18/P18)))</f>
        <v>0.25</v>
      </c>
      <c r="BY18" s="128">
        <v>1</v>
      </c>
      <c r="BZ18" s="129">
        <f>IFERROR(BY18/BW18,"-")</f>
        <v>1</v>
      </c>
      <c r="CA18" s="130">
        <v>6000</v>
      </c>
      <c r="CB18" s="131">
        <f>IFERROR(CA18/BW18,"-")</f>
        <v>6000</v>
      </c>
      <c r="CC18" s="132"/>
      <c r="CD18" s="132">
        <v>1</v>
      </c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20000</v>
      </c>
      <c r="CQ18" s="141">
        <v>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94</v>
      </c>
      <c r="E19" s="203" t="s">
        <v>95</v>
      </c>
      <c r="F19" s="203" t="s">
        <v>68</v>
      </c>
      <c r="G19" s="203"/>
      <c r="H19" s="90"/>
      <c r="I19" s="90"/>
      <c r="J19" s="188"/>
      <c r="K19" s="81">
        <v>0</v>
      </c>
      <c r="L19" s="81">
        <v>0</v>
      </c>
      <c r="M19" s="81">
        <v>5</v>
      </c>
      <c r="N19" s="91">
        <v>4</v>
      </c>
      <c r="O19" s="92">
        <v>0</v>
      </c>
      <c r="P19" s="93">
        <f>N19+O19</f>
        <v>4</v>
      </c>
      <c r="Q19" s="82">
        <f>IFERROR(P19/M19,"-")</f>
        <v>0.8</v>
      </c>
      <c r="R19" s="81">
        <v>1</v>
      </c>
      <c r="S19" s="81">
        <v>1</v>
      </c>
      <c r="T19" s="82">
        <f>IFERROR(S19/(O19+P19),"-")</f>
        <v>0.25</v>
      </c>
      <c r="U19" s="182"/>
      <c r="V19" s="84">
        <v>2</v>
      </c>
      <c r="W19" s="82">
        <f>IF(P19=0,"-",V19/P19)</f>
        <v>0.5</v>
      </c>
      <c r="X19" s="186">
        <v>143000</v>
      </c>
      <c r="Y19" s="187">
        <f>IFERROR(X19/P19,"-")</f>
        <v>35750</v>
      </c>
      <c r="Z19" s="187">
        <f>IFERROR(X19/V19,"-")</f>
        <v>71500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0.5</v>
      </c>
      <c r="BG19" s="112">
        <v>1</v>
      </c>
      <c r="BH19" s="114">
        <f>IFERROR(BG19/BE19,"-")</f>
        <v>0.5</v>
      </c>
      <c r="BI19" s="115">
        <v>10000</v>
      </c>
      <c r="BJ19" s="116">
        <f>IFERROR(BI19/BE19,"-")</f>
        <v>5000</v>
      </c>
      <c r="BK19" s="117">
        <v>1</v>
      </c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0.25</v>
      </c>
      <c r="CH19" s="135">
        <v>1</v>
      </c>
      <c r="CI19" s="136">
        <f>IFERROR(CH19/CF19,"-")</f>
        <v>1</v>
      </c>
      <c r="CJ19" s="137">
        <v>133000</v>
      </c>
      <c r="CK19" s="138">
        <f>IFERROR(CJ19/CF19,"-")</f>
        <v>133000</v>
      </c>
      <c r="CL19" s="139"/>
      <c r="CM19" s="139"/>
      <c r="CN19" s="139">
        <v>1</v>
      </c>
      <c r="CO19" s="140">
        <v>2</v>
      </c>
      <c r="CP19" s="141">
        <v>143000</v>
      </c>
      <c r="CQ19" s="141">
        <v>133000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6.34</v>
      </c>
      <c r="B20" s="203" t="s">
        <v>98</v>
      </c>
      <c r="C20" s="203"/>
      <c r="D20" s="203" t="s">
        <v>61</v>
      </c>
      <c r="E20" s="203" t="s">
        <v>62</v>
      </c>
      <c r="F20" s="203" t="s">
        <v>78</v>
      </c>
      <c r="G20" s="203" t="s">
        <v>99</v>
      </c>
      <c r="H20" s="90" t="s">
        <v>100</v>
      </c>
      <c r="I20" s="90" t="s">
        <v>101</v>
      </c>
      <c r="J20" s="188">
        <v>200000</v>
      </c>
      <c r="K20" s="81">
        <v>0</v>
      </c>
      <c r="L20" s="81">
        <v>0</v>
      </c>
      <c r="M20" s="81">
        <v>49</v>
      </c>
      <c r="N20" s="91">
        <v>4</v>
      </c>
      <c r="O20" s="92">
        <v>0</v>
      </c>
      <c r="P20" s="93">
        <f>N20+O20</f>
        <v>4</v>
      </c>
      <c r="Q20" s="82">
        <f>IFERROR(P20/M20,"-")</f>
        <v>0.081632653061224</v>
      </c>
      <c r="R20" s="81">
        <v>0</v>
      </c>
      <c r="S20" s="81">
        <v>1</v>
      </c>
      <c r="T20" s="82">
        <f>IFERROR(S20/(O20+P20),"-")</f>
        <v>0.25</v>
      </c>
      <c r="U20" s="182">
        <f>IFERROR(J20/SUM(P20:P25),"-")</f>
        <v>4761.9047619048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SUM(X20:X25)-SUM(J20:J25)</f>
        <v>1068000</v>
      </c>
      <c r="AB20" s="85">
        <f>SUM(X20:X25)/SUM(J20:J25)</f>
        <v>6.34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3</v>
      </c>
      <c r="BO20" s="120">
        <f>IF(P20=0,"",IF(BN20=0,"",(BN20/P20)))</f>
        <v>0.75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0.25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87</v>
      </c>
      <c r="E21" s="203" t="s">
        <v>77</v>
      </c>
      <c r="F21" s="203" t="s">
        <v>78</v>
      </c>
      <c r="G21" s="203"/>
      <c r="H21" s="90" t="s">
        <v>100</v>
      </c>
      <c r="I21" s="90"/>
      <c r="J21" s="188"/>
      <c r="K21" s="81">
        <v>0</v>
      </c>
      <c r="L21" s="81">
        <v>0</v>
      </c>
      <c r="M21" s="81">
        <v>57</v>
      </c>
      <c r="N21" s="91">
        <v>3</v>
      </c>
      <c r="O21" s="92">
        <v>0</v>
      </c>
      <c r="P21" s="93">
        <f>N21+O21</f>
        <v>3</v>
      </c>
      <c r="Q21" s="82">
        <f>IFERROR(P21/M21,"-")</f>
        <v>0.052631578947368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103</v>
      </c>
      <c r="C22" s="203"/>
      <c r="D22" s="203" t="s">
        <v>76</v>
      </c>
      <c r="E22" s="203" t="s">
        <v>91</v>
      </c>
      <c r="F22" s="203" t="s">
        <v>78</v>
      </c>
      <c r="G22" s="203"/>
      <c r="H22" s="90" t="s">
        <v>100</v>
      </c>
      <c r="I22" s="90"/>
      <c r="J22" s="188"/>
      <c r="K22" s="81">
        <v>0</v>
      </c>
      <c r="L22" s="81">
        <v>0</v>
      </c>
      <c r="M22" s="81">
        <v>30</v>
      </c>
      <c r="N22" s="91">
        <v>3</v>
      </c>
      <c r="O22" s="92">
        <v>0</v>
      </c>
      <c r="P22" s="93">
        <f>N22+O22</f>
        <v>3</v>
      </c>
      <c r="Q22" s="82">
        <f>IFERROR(P22/M22,"-")</f>
        <v>0.1</v>
      </c>
      <c r="R22" s="81">
        <v>1</v>
      </c>
      <c r="S22" s="81">
        <v>1</v>
      </c>
      <c r="T22" s="82">
        <f>IFERROR(S22/(O22+P22),"-")</f>
        <v>0.33333333333333</v>
      </c>
      <c r="U22" s="182"/>
      <c r="V22" s="84">
        <v>1</v>
      </c>
      <c r="W22" s="82">
        <f>IF(P22=0,"-",V22/P22)</f>
        <v>0.33333333333333</v>
      </c>
      <c r="X22" s="186">
        <v>6000</v>
      </c>
      <c r="Y22" s="187">
        <f>IFERROR(X22/P22,"-")</f>
        <v>2000</v>
      </c>
      <c r="Z22" s="187">
        <f>IFERROR(X22/V22,"-")</f>
        <v>6000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3</v>
      </c>
      <c r="BX22" s="127">
        <f>IF(P22=0,"",IF(BW22=0,"",(BW22/P22)))</f>
        <v>1</v>
      </c>
      <c r="BY22" s="128">
        <v>1</v>
      </c>
      <c r="BZ22" s="129">
        <f>IFERROR(BY22/BW22,"-")</f>
        <v>0.33333333333333</v>
      </c>
      <c r="CA22" s="130">
        <v>6000</v>
      </c>
      <c r="CB22" s="131">
        <f>IFERROR(CA22/BW22,"-")</f>
        <v>2000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6000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104</v>
      </c>
      <c r="C23" s="203"/>
      <c r="D23" s="203" t="s">
        <v>94</v>
      </c>
      <c r="E23" s="203" t="s">
        <v>95</v>
      </c>
      <c r="F23" s="203" t="s">
        <v>78</v>
      </c>
      <c r="G23" s="203"/>
      <c r="H23" s="90" t="s">
        <v>100</v>
      </c>
      <c r="I23" s="90"/>
      <c r="J23" s="188"/>
      <c r="K23" s="81">
        <v>0</v>
      </c>
      <c r="L23" s="81">
        <v>0</v>
      </c>
      <c r="M23" s="81">
        <v>45</v>
      </c>
      <c r="N23" s="91">
        <v>5</v>
      </c>
      <c r="O23" s="92">
        <v>0</v>
      </c>
      <c r="P23" s="93">
        <f>N23+O23</f>
        <v>5</v>
      </c>
      <c r="Q23" s="82">
        <f>IFERROR(P23/M23,"-")</f>
        <v>0.11111111111111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0.2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3</v>
      </c>
      <c r="BO23" s="120">
        <f>IF(P23=0,"",IF(BN23=0,"",(BN23/P23)))</f>
        <v>0.6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105</v>
      </c>
      <c r="C24" s="203"/>
      <c r="D24" s="203" t="s">
        <v>106</v>
      </c>
      <c r="E24" s="203" t="s">
        <v>77</v>
      </c>
      <c r="F24" s="203" t="s">
        <v>78</v>
      </c>
      <c r="G24" s="203"/>
      <c r="H24" s="90" t="s">
        <v>100</v>
      </c>
      <c r="I24" s="90"/>
      <c r="J24" s="188"/>
      <c r="K24" s="81">
        <v>0</v>
      </c>
      <c r="L24" s="81">
        <v>0</v>
      </c>
      <c r="M24" s="81">
        <v>34</v>
      </c>
      <c r="N24" s="91">
        <v>2</v>
      </c>
      <c r="O24" s="92">
        <v>0</v>
      </c>
      <c r="P24" s="93">
        <f>N24+O24</f>
        <v>2</v>
      </c>
      <c r="Q24" s="82">
        <f>IFERROR(P24/M24,"-")</f>
        <v>0.058823529411765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0.5</v>
      </c>
      <c r="X24" s="186">
        <v>35000</v>
      </c>
      <c r="Y24" s="187">
        <f>IFERROR(X24/P24,"-")</f>
        <v>17500</v>
      </c>
      <c r="Z24" s="187">
        <f>IFERROR(X24/V24,"-")</f>
        <v>35000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>
        <v>1</v>
      </c>
      <c r="BQ24" s="122">
        <f>IFERROR(BP24/BN24,"-")</f>
        <v>1</v>
      </c>
      <c r="BR24" s="123">
        <v>40000</v>
      </c>
      <c r="BS24" s="124">
        <f>IFERROR(BR24/BN24,"-")</f>
        <v>40000</v>
      </c>
      <c r="BT24" s="125"/>
      <c r="BU24" s="125"/>
      <c r="BV24" s="125">
        <v>1</v>
      </c>
      <c r="BW24" s="126">
        <v>1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35000</v>
      </c>
      <c r="CQ24" s="141">
        <v>40000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107</v>
      </c>
      <c r="C25" s="203"/>
      <c r="D25" s="203" t="s">
        <v>108</v>
      </c>
      <c r="E25" s="203" t="s">
        <v>108</v>
      </c>
      <c r="F25" s="203" t="s">
        <v>68</v>
      </c>
      <c r="G25" s="203"/>
      <c r="H25" s="90"/>
      <c r="I25" s="90"/>
      <c r="J25" s="188"/>
      <c r="K25" s="81">
        <v>0</v>
      </c>
      <c r="L25" s="81">
        <v>0</v>
      </c>
      <c r="M25" s="81">
        <v>84</v>
      </c>
      <c r="N25" s="91">
        <v>25</v>
      </c>
      <c r="O25" s="92">
        <v>0</v>
      </c>
      <c r="P25" s="93">
        <f>N25+O25</f>
        <v>25</v>
      </c>
      <c r="Q25" s="82">
        <f>IFERROR(P25/M25,"-")</f>
        <v>0.29761904761905</v>
      </c>
      <c r="R25" s="81">
        <v>2</v>
      </c>
      <c r="S25" s="81">
        <v>4</v>
      </c>
      <c r="T25" s="82">
        <f>IFERROR(S25/(O25+P25),"-")</f>
        <v>0.16</v>
      </c>
      <c r="U25" s="182"/>
      <c r="V25" s="84">
        <v>5</v>
      </c>
      <c r="W25" s="82">
        <f>IF(P25=0,"-",V25/P25)</f>
        <v>0.2</v>
      </c>
      <c r="X25" s="186">
        <v>1227000</v>
      </c>
      <c r="Y25" s="187">
        <f>IFERROR(X25/P25,"-")</f>
        <v>49080</v>
      </c>
      <c r="Z25" s="187">
        <f>IFERROR(X25/V25,"-")</f>
        <v>245400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2</v>
      </c>
      <c r="AN25" s="101">
        <f>IF(P25=0,"",IF(AM25=0,"",(AM25/P25)))</f>
        <v>0.08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3</v>
      </c>
      <c r="BF25" s="113">
        <f>IF(P25=0,"",IF(BE25=0,"",(BE25/P25)))</f>
        <v>0.12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8</v>
      </c>
      <c r="BO25" s="120">
        <f>IF(P25=0,"",IF(BN25=0,"",(BN25/P25)))</f>
        <v>0.32</v>
      </c>
      <c r="BP25" s="121">
        <v>3</v>
      </c>
      <c r="BQ25" s="122">
        <f>IFERROR(BP25/BN25,"-")</f>
        <v>0.375</v>
      </c>
      <c r="BR25" s="123">
        <v>50000</v>
      </c>
      <c r="BS25" s="124">
        <f>IFERROR(BR25/BN25,"-")</f>
        <v>6250</v>
      </c>
      <c r="BT25" s="125">
        <v>1</v>
      </c>
      <c r="BU25" s="125">
        <v>1</v>
      </c>
      <c r="BV25" s="125">
        <v>1</v>
      </c>
      <c r="BW25" s="126">
        <v>7</v>
      </c>
      <c r="BX25" s="127">
        <f>IF(P25=0,"",IF(BW25=0,"",(BW25/P25)))</f>
        <v>0.28</v>
      </c>
      <c r="BY25" s="128">
        <v>4</v>
      </c>
      <c r="BZ25" s="129">
        <f>IFERROR(BY25/BW25,"-")</f>
        <v>0.57142857142857</v>
      </c>
      <c r="CA25" s="130">
        <v>78000</v>
      </c>
      <c r="CB25" s="131">
        <f>IFERROR(CA25/BW25,"-")</f>
        <v>11142.857142857</v>
      </c>
      <c r="CC25" s="132">
        <v>2</v>
      </c>
      <c r="CD25" s="132"/>
      <c r="CE25" s="132">
        <v>2</v>
      </c>
      <c r="CF25" s="133">
        <v>5</v>
      </c>
      <c r="CG25" s="134">
        <f>IF(P25=0,"",IF(CF25=0,"",(CF25/P25)))</f>
        <v>0.2</v>
      </c>
      <c r="CH25" s="135">
        <v>3</v>
      </c>
      <c r="CI25" s="136">
        <f>IFERROR(CH25/CF25,"-")</f>
        <v>0.6</v>
      </c>
      <c r="CJ25" s="137">
        <v>1210000</v>
      </c>
      <c r="CK25" s="138">
        <f>IFERROR(CJ25/CF25,"-")</f>
        <v>242000</v>
      </c>
      <c r="CL25" s="139">
        <v>1</v>
      </c>
      <c r="CM25" s="139"/>
      <c r="CN25" s="139">
        <v>2</v>
      </c>
      <c r="CO25" s="140">
        <v>5</v>
      </c>
      <c r="CP25" s="141">
        <v>1227000</v>
      </c>
      <c r="CQ25" s="141">
        <v>1105000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0.56</v>
      </c>
      <c r="B26" s="203" t="s">
        <v>109</v>
      </c>
      <c r="C26" s="203"/>
      <c r="D26" s="203" t="s">
        <v>110</v>
      </c>
      <c r="E26" s="203" t="s">
        <v>111</v>
      </c>
      <c r="F26" s="203" t="s">
        <v>63</v>
      </c>
      <c r="G26" s="203" t="s">
        <v>64</v>
      </c>
      <c r="H26" s="90" t="s">
        <v>112</v>
      </c>
      <c r="I26" s="90" t="s">
        <v>113</v>
      </c>
      <c r="J26" s="188">
        <v>375000</v>
      </c>
      <c r="K26" s="81">
        <v>0</v>
      </c>
      <c r="L26" s="81">
        <v>0</v>
      </c>
      <c r="M26" s="81">
        <v>46</v>
      </c>
      <c r="N26" s="91">
        <v>2</v>
      </c>
      <c r="O26" s="92">
        <v>0</v>
      </c>
      <c r="P26" s="93">
        <f>N26+O26</f>
        <v>2</v>
      </c>
      <c r="Q26" s="82">
        <f>IFERROR(P26/M26,"-")</f>
        <v>0.043478260869565</v>
      </c>
      <c r="R26" s="81">
        <v>0</v>
      </c>
      <c r="S26" s="81">
        <v>1</v>
      </c>
      <c r="T26" s="82">
        <f>IFERROR(S26/(O26+P26),"-")</f>
        <v>0.5</v>
      </c>
      <c r="U26" s="182">
        <f>IFERROR(J26/SUM(P26:P33),"-")</f>
        <v>7812.5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SUM(X26:X33)-SUM(J26:J33)</f>
        <v>-165000</v>
      </c>
      <c r="AB26" s="85">
        <f>SUM(X26:X33)/SUM(J26:J33)</f>
        <v>0.56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114</v>
      </c>
      <c r="C27" s="203"/>
      <c r="D27" s="203" t="s">
        <v>115</v>
      </c>
      <c r="E27" s="203" t="s">
        <v>116</v>
      </c>
      <c r="F27" s="203" t="s">
        <v>63</v>
      </c>
      <c r="G27" s="203"/>
      <c r="H27" s="90" t="s">
        <v>112</v>
      </c>
      <c r="I27" s="90" t="s">
        <v>117</v>
      </c>
      <c r="J27" s="188"/>
      <c r="K27" s="81">
        <v>0</v>
      </c>
      <c r="L27" s="81">
        <v>0</v>
      </c>
      <c r="M27" s="81">
        <v>37</v>
      </c>
      <c r="N27" s="91">
        <v>2</v>
      </c>
      <c r="O27" s="92">
        <v>0</v>
      </c>
      <c r="P27" s="93">
        <f>N27+O27</f>
        <v>2</v>
      </c>
      <c r="Q27" s="82">
        <f>IFERROR(P27/M27,"-")</f>
        <v>0.054054054054054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2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118</v>
      </c>
      <c r="C28" s="203"/>
      <c r="D28" s="203" t="s">
        <v>119</v>
      </c>
      <c r="E28" s="203" t="s">
        <v>120</v>
      </c>
      <c r="F28" s="203" t="s">
        <v>63</v>
      </c>
      <c r="G28" s="203"/>
      <c r="H28" s="90" t="s">
        <v>112</v>
      </c>
      <c r="I28" s="90" t="s">
        <v>121</v>
      </c>
      <c r="J28" s="188"/>
      <c r="K28" s="81">
        <v>0</v>
      </c>
      <c r="L28" s="81">
        <v>0</v>
      </c>
      <c r="M28" s="81">
        <v>34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 t="s">
        <v>108</v>
      </c>
      <c r="E29" s="203" t="s">
        <v>108</v>
      </c>
      <c r="F29" s="203" t="s">
        <v>68</v>
      </c>
      <c r="G29" s="203"/>
      <c r="H29" s="90"/>
      <c r="I29" s="90"/>
      <c r="J29" s="188"/>
      <c r="K29" s="81">
        <v>0</v>
      </c>
      <c r="L29" s="81">
        <v>0</v>
      </c>
      <c r="M29" s="81">
        <v>16</v>
      </c>
      <c r="N29" s="91">
        <v>11</v>
      </c>
      <c r="O29" s="92">
        <v>0</v>
      </c>
      <c r="P29" s="93">
        <f>N29+O29</f>
        <v>11</v>
      </c>
      <c r="Q29" s="82">
        <f>IFERROR(P29/M29,"-")</f>
        <v>0.6875</v>
      </c>
      <c r="R29" s="81">
        <v>0</v>
      </c>
      <c r="S29" s="81">
        <v>1</v>
      </c>
      <c r="T29" s="82">
        <f>IFERROR(S29/(O29+P29),"-")</f>
        <v>0.090909090909091</v>
      </c>
      <c r="U29" s="182"/>
      <c r="V29" s="84">
        <v>1</v>
      </c>
      <c r="W29" s="82">
        <f>IF(P29=0,"-",V29/P29)</f>
        <v>0.090909090909091</v>
      </c>
      <c r="X29" s="186">
        <v>33000</v>
      </c>
      <c r="Y29" s="187">
        <f>IFERROR(X29/P29,"-")</f>
        <v>3000</v>
      </c>
      <c r="Z29" s="187">
        <f>IFERROR(X29/V29,"-")</f>
        <v>33000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0.090909090909091</v>
      </c>
      <c r="AX29" s="106">
        <v>1</v>
      </c>
      <c r="AY29" s="108">
        <f>IFERROR(AX29/AV29,"-")</f>
        <v>1</v>
      </c>
      <c r="AZ29" s="109">
        <v>33000</v>
      </c>
      <c r="BA29" s="110">
        <f>IFERROR(AZ29/AV29,"-")</f>
        <v>33000</v>
      </c>
      <c r="BB29" s="111"/>
      <c r="BC29" s="111"/>
      <c r="BD29" s="111">
        <v>1</v>
      </c>
      <c r="BE29" s="112">
        <v>2</v>
      </c>
      <c r="BF29" s="113">
        <f>IF(P29=0,"",IF(BE29=0,"",(BE29/P29)))</f>
        <v>0.18181818181818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4</v>
      </c>
      <c r="BO29" s="120">
        <f>IF(P29=0,"",IF(BN29=0,"",(BN29/P29)))</f>
        <v>0.36363636363636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0.18181818181818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2</v>
      </c>
      <c r="CG29" s="134">
        <f>IF(P29=0,"",IF(CF29=0,"",(CF29/P29)))</f>
        <v>0.18181818181818</v>
      </c>
      <c r="CH29" s="135">
        <v>1</v>
      </c>
      <c r="CI29" s="136">
        <f>IFERROR(CH29/CF29,"-")</f>
        <v>0.5</v>
      </c>
      <c r="CJ29" s="137">
        <v>61000</v>
      </c>
      <c r="CK29" s="138">
        <f>IFERROR(CJ29/CF29,"-")</f>
        <v>30500</v>
      </c>
      <c r="CL29" s="139"/>
      <c r="CM29" s="139"/>
      <c r="CN29" s="139">
        <v>1</v>
      </c>
      <c r="CO29" s="140">
        <v>1</v>
      </c>
      <c r="CP29" s="141">
        <v>33000</v>
      </c>
      <c r="CQ29" s="141">
        <v>61000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110</v>
      </c>
      <c r="E30" s="203" t="s">
        <v>111</v>
      </c>
      <c r="F30" s="203" t="s">
        <v>63</v>
      </c>
      <c r="G30" s="203" t="s">
        <v>71</v>
      </c>
      <c r="H30" s="90" t="s">
        <v>112</v>
      </c>
      <c r="I30" s="90" t="s">
        <v>113</v>
      </c>
      <c r="J30" s="188"/>
      <c r="K30" s="81">
        <v>0</v>
      </c>
      <c r="L30" s="81">
        <v>0</v>
      </c>
      <c r="M30" s="81">
        <v>55</v>
      </c>
      <c r="N30" s="91">
        <v>9</v>
      </c>
      <c r="O30" s="92">
        <v>0</v>
      </c>
      <c r="P30" s="93">
        <f>N30+O30</f>
        <v>9</v>
      </c>
      <c r="Q30" s="82">
        <f>IFERROR(P30/M30,"-")</f>
        <v>0.16363636363636</v>
      </c>
      <c r="R30" s="81">
        <v>0</v>
      </c>
      <c r="S30" s="81">
        <v>2</v>
      </c>
      <c r="T30" s="82">
        <f>IFERROR(S30/(O30+P30),"-")</f>
        <v>0.22222222222222</v>
      </c>
      <c r="U30" s="182"/>
      <c r="V30" s="84">
        <v>2</v>
      </c>
      <c r="W30" s="82">
        <f>IF(P30=0,"-",V30/P30)</f>
        <v>0.22222222222222</v>
      </c>
      <c r="X30" s="186">
        <v>25000</v>
      </c>
      <c r="Y30" s="187">
        <f>IFERROR(X30/P30,"-")</f>
        <v>2777.7777777778</v>
      </c>
      <c r="Z30" s="187">
        <f>IFERROR(X30/V30,"-")</f>
        <v>12500</v>
      </c>
      <c r="AA30" s="188"/>
      <c r="AB30" s="85"/>
      <c r="AC30" s="79"/>
      <c r="AD30" s="94">
        <v>1</v>
      </c>
      <c r="AE30" s="95">
        <f>IF(P30=0,"",IF(AD30=0,"",(AD30/P30)))</f>
        <v>0.11111111111111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0.22222222222222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4</v>
      </c>
      <c r="BO30" s="120">
        <f>IF(P30=0,"",IF(BN30=0,"",(BN30/P30)))</f>
        <v>0.44444444444444</v>
      </c>
      <c r="BP30" s="121">
        <v>1</v>
      </c>
      <c r="BQ30" s="122">
        <f>IFERROR(BP30/BN30,"-")</f>
        <v>0.25</v>
      </c>
      <c r="BR30" s="123">
        <v>20000</v>
      </c>
      <c r="BS30" s="124">
        <f>IFERROR(BR30/BN30,"-")</f>
        <v>5000</v>
      </c>
      <c r="BT30" s="125"/>
      <c r="BU30" s="125"/>
      <c r="BV30" s="125">
        <v>1</v>
      </c>
      <c r="BW30" s="126">
        <v>2</v>
      </c>
      <c r="BX30" s="127">
        <f>IF(P30=0,"",IF(BW30=0,"",(BW30/P30)))</f>
        <v>0.22222222222222</v>
      </c>
      <c r="BY30" s="128">
        <v>1</v>
      </c>
      <c r="BZ30" s="129">
        <f>IFERROR(BY30/BW30,"-")</f>
        <v>0.5</v>
      </c>
      <c r="CA30" s="130">
        <v>5000</v>
      </c>
      <c r="CB30" s="131">
        <f>IFERROR(CA30/BW30,"-")</f>
        <v>2500</v>
      </c>
      <c r="CC30" s="132">
        <v>1</v>
      </c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25000</v>
      </c>
      <c r="CQ30" s="141">
        <v>20000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115</v>
      </c>
      <c r="E31" s="203" t="s">
        <v>116</v>
      </c>
      <c r="F31" s="203" t="s">
        <v>63</v>
      </c>
      <c r="G31" s="203"/>
      <c r="H31" s="90" t="s">
        <v>112</v>
      </c>
      <c r="I31" s="90" t="s">
        <v>117</v>
      </c>
      <c r="J31" s="188"/>
      <c r="K31" s="81">
        <v>0</v>
      </c>
      <c r="L31" s="81">
        <v>0</v>
      </c>
      <c r="M31" s="81">
        <v>75</v>
      </c>
      <c r="N31" s="91">
        <v>6</v>
      </c>
      <c r="O31" s="92">
        <v>0</v>
      </c>
      <c r="P31" s="93">
        <f>N31+O31</f>
        <v>6</v>
      </c>
      <c r="Q31" s="82">
        <f>IFERROR(P31/M31,"-")</f>
        <v>0.08</v>
      </c>
      <c r="R31" s="81">
        <v>1</v>
      </c>
      <c r="S31" s="81">
        <v>4</v>
      </c>
      <c r="T31" s="82">
        <f>IFERROR(S31/(O31+P31),"-")</f>
        <v>0.66666666666667</v>
      </c>
      <c r="U31" s="182"/>
      <c r="V31" s="84">
        <v>4</v>
      </c>
      <c r="W31" s="82">
        <f>IF(P31=0,"-",V31/P31)</f>
        <v>0.66666666666667</v>
      </c>
      <c r="X31" s="186">
        <v>101000</v>
      </c>
      <c r="Y31" s="187">
        <f>IFERROR(X31/P31,"-")</f>
        <v>16833.333333333</v>
      </c>
      <c r="Z31" s="187">
        <f>IFERROR(X31/V31,"-")</f>
        <v>25250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0.16666666666667</v>
      </c>
      <c r="AX31" s="106">
        <v>1</v>
      </c>
      <c r="AY31" s="108">
        <f>IFERROR(AX31/AV31,"-")</f>
        <v>1</v>
      </c>
      <c r="AZ31" s="109">
        <v>9000</v>
      </c>
      <c r="BA31" s="110">
        <f>IFERROR(AZ31/AV31,"-")</f>
        <v>9000</v>
      </c>
      <c r="BB31" s="111"/>
      <c r="BC31" s="111"/>
      <c r="BD31" s="111">
        <v>1</v>
      </c>
      <c r="BE31" s="112">
        <v>1</v>
      </c>
      <c r="BF31" s="113">
        <f>IF(P31=0,"",IF(BE31=0,"",(BE31/P31)))</f>
        <v>0.16666666666667</v>
      </c>
      <c r="BG31" s="112">
        <v>1</v>
      </c>
      <c r="BH31" s="114">
        <f>IFERROR(BG31/BE31,"-")</f>
        <v>1</v>
      </c>
      <c r="BI31" s="115">
        <v>5000</v>
      </c>
      <c r="BJ31" s="116">
        <f>IFERROR(BI31/BE31,"-")</f>
        <v>5000</v>
      </c>
      <c r="BK31" s="117">
        <v>1</v>
      </c>
      <c r="BL31" s="117"/>
      <c r="BM31" s="117"/>
      <c r="BN31" s="119">
        <v>2</v>
      </c>
      <c r="BO31" s="120">
        <f>IF(P31=0,"",IF(BN31=0,"",(BN31/P31)))</f>
        <v>0.33333333333333</v>
      </c>
      <c r="BP31" s="121">
        <v>2</v>
      </c>
      <c r="BQ31" s="122">
        <f>IFERROR(BP31/BN31,"-")</f>
        <v>1</v>
      </c>
      <c r="BR31" s="123">
        <v>87000</v>
      </c>
      <c r="BS31" s="124">
        <f>IFERROR(BR31/BN31,"-")</f>
        <v>43500</v>
      </c>
      <c r="BT31" s="125">
        <v>1</v>
      </c>
      <c r="BU31" s="125"/>
      <c r="BV31" s="125">
        <v>1</v>
      </c>
      <c r="BW31" s="126">
        <v>1</v>
      </c>
      <c r="BX31" s="127">
        <f>IF(P31=0,"",IF(BW31=0,"",(BW31/P31)))</f>
        <v>0.16666666666667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0.16666666666667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4</v>
      </c>
      <c r="CP31" s="141">
        <v>101000</v>
      </c>
      <c r="CQ31" s="141">
        <v>82000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119</v>
      </c>
      <c r="E32" s="203" t="s">
        <v>120</v>
      </c>
      <c r="F32" s="203" t="s">
        <v>63</v>
      </c>
      <c r="G32" s="203"/>
      <c r="H32" s="90" t="s">
        <v>112</v>
      </c>
      <c r="I32" s="90" t="s">
        <v>121</v>
      </c>
      <c r="J32" s="188"/>
      <c r="K32" s="81">
        <v>0</v>
      </c>
      <c r="L32" s="81">
        <v>0</v>
      </c>
      <c r="M32" s="81">
        <v>46</v>
      </c>
      <c r="N32" s="91">
        <v>2</v>
      </c>
      <c r="O32" s="92">
        <v>0</v>
      </c>
      <c r="P32" s="93">
        <f>N32+O32</f>
        <v>2</v>
      </c>
      <c r="Q32" s="82">
        <f>IFERROR(P32/M32,"-")</f>
        <v>0.043478260869565</v>
      </c>
      <c r="R32" s="81">
        <v>0</v>
      </c>
      <c r="S32" s="81">
        <v>1</v>
      </c>
      <c r="T32" s="82">
        <f>IFERROR(S32/(O32+P32),"-")</f>
        <v>0.5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126</v>
      </c>
      <c r="C33" s="203"/>
      <c r="D33" s="203" t="s">
        <v>108</v>
      </c>
      <c r="E33" s="203" t="s">
        <v>108</v>
      </c>
      <c r="F33" s="203" t="s">
        <v>68</v>
      </c>
      <c r="G33" s="203"/>
      <c r="H33" s="90"/>
      <c r="I33" s="90"/>
      <c r="J33" s="188"/>
      <c r="K33" s="81">
        <v>0</v>
      </c>
      <c r="L33" s="81">
        <v>0</v>
      </c>
      <c r="M33" s="81">
        <v>34</v>
      </c>
      <c r="N33" s="91">
        <v>16</v>
      </c>
      <c r="O33" s="92">
        <v>0</v>
      </c>
      <c r="P33" s="93">
        <f>N33+O33</f>
        <v>16</v>
      </c>
      <c r="Q33" s="82">
        <f>IFERROR(P33/M33,"-")</f>
        <v>0.47058823529412</v>
      </c>
      <c r="R33" s="81">
        <v>1</v>
      </c>
      <c r="S33" s="81">
        <v>2</v>
      </c>
      <c r="T33" s="82">
        <f>IFERROR(S33/(O33+P33),"-")</f>
        <v>0.125</v>
      </c>
      <c r="U33" s="182"/>
      <c r="V33" s="84">
        <v>4</v>
      </c>
      <c r="W33" s="82">
        <f>IF(P33=0,"-",V33/P33)</f>
        <v>0.25</v>
      </c>
      <c r="X33" s="186">
        <v>51000</v>
      </c>
      <c r="Y33" s="187">
        <f>IFERROR(X33/P33,"-")</f>
        <v>3187.5</v>
      </c>
      <c r="Z33" s="187">
        <f>IFERROR(X33/V33,"-")</f>
        <v>12750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0.0625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0.25</v>
      </c>
      <c r="BP33" s="121">
        <v>1</v>
      </c>
      <c r="BQ33" s="122">
        <f>IFERROR(BP33/BN33,"-")</f>
        <v>0.25</v>
      </c>
      <c r="BR33" s="123">
        <v>3000</v>
      </c>
      <c r="BS33" s="124">
        <f>IFERROR(BR33/BN33,"-")</f>
        <v>750</v>
      </c>
      <c r="BT33" s="125">
        <v>1</v>
      </c>
      <c r="BU33" s="125"/>
      <c r="BV33" s="125"/>
      <c r="BW33" s="126">
        <v>8</v>
      </c>
      <c r="BX33" s="127">
        <f>IF(P33=0,"",IF(BW33=0,"",(BW33/P33)))</f>
        <v>0.5</v>
      </c>
      <c r="BY33" s="128">
        <v>3</v>
      </c>
      <c r="BZ33" s="129">
        <f>IFERROR(BY33/BW33,"-")</f>
        <v>0.375</v>
      </c>
      <c r="CA33" s="130">
        <v>45000</v>
      </c>
      <c r="CB33" s="131">
        <f>IFERROR(CA33/BW33,"-")</f>
        <v>5625</v>
      </c>
      <c r="CC33" s="132">
        <v>1</v>
      </c>
      <c r="CD33" s="132"/>
      <c r="CE33" s="132">
        <v>2</v>
      </c>
      <c r="CF33" s="133">
        <v>3</v>
      </c>
      <c r="CG33" s="134">
        <f>IF(P33=0,"",IF(CF33=0,"",(CF33/P33)))</f>
        <v>0.1875</v>
      </c>
      <c r="CH33" s="135">
        <v>1</v>
      </c>
      <c r="CI33" s="136">
        <f>IFERROR(CH33/CF33,"-")</f>
        <v>0.33333333333333</v>
      </c>
      <c r="CJ33" s="137">
        <v>15000</v>
      </c>
      <c r="CK33" s="138">
        <f>IFERROR(CJ33/CF33,"-")</f>
        <v>5000</v>
      </c>
      <c r="CL33" s="139"/>
      <c r="CM33" s="139"/>
      <c r="CN33" s="139">
        <v>1</v>
      </c>
      <c r="CO33" s="140">
        <v>4</v>
      </c>
      <c r="CP33" s="141">
        <v>51000</v>
      </c>
      <c r="CQ33" s="141">
        <v>30000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0.265</v>
      </c>
      <c r="B34" s="203" t="s">
        <v>127</v>
      </c>
      <c r="C34" s="203"/>
      <c r="D34" s="203" t="s">
        <v>110</v>
      </c>
      <c r="E34" s="203" t="s">
        <v>111</v>
      </c>
      <c r="F34" s="203" t="s">
        <v>63</v>
      </c>
      <c r="G34" s="203" t="s">
        <v>128</v>
      </c>
      <c r="H34" s="90" t="s">
        <v>129</v>
      </c>
      <c r="I34" s="90" t="s">
        <v>113</v>
      </c>
      <c r="J34" s="188">
        <v>200000</v>
      </c>
      <c r="K34" s="81">
        <v>0</v>
      </c>
      <c r="L34" s="81">
        <v>0</v>
      </c>
      <c r="M34" s="81">
        <v>22</v>
      </c>
      <c r="N34" s="91">
        <v>1</v>
      </c>
      <c r="O34" s="92">
        <v>0</v>
      </c>
      <c r="P34" s="93">
        <f>N34+O34</f>
        <v>1</v>
      </c>
      <c r="Q34" s="82">
        <f>IFERROR(P34/M34,"-")</f>
        <v>0.045454545454545</v>
      </c>
      <c r="R34" s="81">
        <v>1</v>
      </c>
      <c r="S34" s="81">
        <v>0</v>
      </c>
      <c r="T34" s="82">
        <f>IFERROR(S34/(O34+P34),"-")</f>
        <v>0</v>
      </c>
      <c r="U34" s="182">
        <f>IFERROR(J34/SUM(P34:P37),"-")</f>
        <v>14285.714285714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SUM(X34:X37)-SUM(J34:J37)</f>
        <v>-147000</v>
      </c>
      <c r="AB34" s="85">
        <f>SUM(X34:X37)/SUM(J34:J37)</f>
        <v>0.265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115</v>
      </c>
      <c r="E35" s="203" t="s">
        <v>116</v>
      </c>
      <c r="F35" s="203" t="s">
        <v>63</v>
      </c>
      <c r="G35" s="203"/>
      <c r="H35" s="90" t="s">
        <v>129</v>
      </c>
      <c r="I35" s="90" t="s">
        <v>117</v>
      </c>
      <c r="J35" s="188"/>
      <c r="K35" s="81">
        <v>0</v>
      </c>
      <c r="L35" s="81">
        <v>0</v>
      </c>
      <c r="M35" s="81">
        <v>34</v>
      </c>
      <c r="N35" s="91">
        <v>5</v>
      </c>
      <c r="O35" s="92">
        <v>0</v>
      </c>
      <c r="P35" s="93">
        <f>N35+O35</f>
        <v>5</v>
      </c>
      <c r="Q35" s="82">
        <f>IFERROR(P35/M35,"-")</f>
        <v>0.14705882352941</v>
      </c>
      <c r="R35" s="81">
        <v>0</v>
      </c>
      <c r="S35" s="81">
        <v>4</v>
      </c>
      <c r="T35" s="82">
        <f>IFERROR(S35/(O35+P35),"-")</f>
        <v>0.8</v>
      </c>
      <c r="U35" s="182"/>
      <c r="V35" s="84">
        <v>2</v>
      </c>
      <c r="W35" s="82">
        <f>IF(P35=0,"-",V35/P35)</f>
        <v>0.4</v>
      </c>
      <c r="X35" s="186">
        <v>35000</v>
      </c>
      <c r="Y35" s="187">
        <f>IFERROR(X35/P35,"-")</f>
        <v>7000</v>
      </c>
      <c r="Z35" s="187">
        <f>IFERROR(X35/V35,"-")</f>
        <v>17500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0.4</v>
      </c>
      <c r="BP35" s="121">
        <v>1</v>
      </c>
      <c r="BQ35" s="122">
        <f>IFERROR(BP35/BN35,"-")</f>
        <v>0.5</v>
      </c>
      <c r="BR35" s="123">
        <v>5000</v>
      </c>
      <c r="BS35" s="124">
        <f>IFERROR(BR35/BN35,"-")</f>
        <v>2500</v>
      </c>
      <c r="BT35" s="125">
        <v>1</v>
      </c>
      <c r="BU35" s="125"/>
      <c r="BV35" s="125"/>
      <c r="BW35" s="126">
        <v>1</v>
      </c>
      <c r="BX35" s="127">
        <f>IF(P35=0,"",IF(BW35=0,"",(BW35/P35)))</f>
        <v>0.2</v>
      </c>
      <c r="BY35" s="128">
        <v>1</v>
      </c>
      <c r="BZ35" s="129">
        <f>IFERROR(BY35/BW35,"-")</f>
        <v>1</v>
      </c>
      <c r="CA35" s="130">
        <v>30000</v>
      </c>
      <c r="CB35" s="131">
        <f>IFERROR(CA35/BW35,"-")</f>
        <v>30000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35000</v>
      </c>
      <c r="CQ35" s="141">
        <v>30000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119</v>
      </c>
      <c r="E36" s="203" t="s">
        <v>120</v>
      </c>
      <c r="F36" s="203" t="s">
        <v>63</v>
      </c>
      <c r="G36" s="203"/>
      <c r="H36" s="90" t="s">
        <v>129</v>
      </c>
      <c r="I36" s="90" t="s">
        <v>121</v>
      </c>
      <c r="J36" s="188"/>
      <c r="K36" s="81">
        <v>0</v>
      </c>
      <c r="L36" s="81">
        <v>0</v>
      </c>
      <c r="M36" s="81">
        <v>34</v>
      </c>
      <c r="N36" s="91">
        <v>3</v>
      </c>
      <c r="O36" s="92">
        <v>0</v>
      </c>
      <c r="P36" s="93">
        <f>N36+O36</f>
        <v>3</v>
      </c>
      <c r="Q36" s="82">
        <f>IFERROR(P36/M36,"-")</f>
        <v>0.088235294117647</v>
      </c>
      <c r="R36" s="81">
        <v>0</v>
      </c>
      <c r="S36" s="81">
        <v>1</v>
      </c>
      <c r="T36" s="82">
        <f>IFERROR(S36/(O36+P36),"-")</f>
        <v>0.33333333333333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132</v>
      </c>
      <c r="C37" s="203"/>
      <c r="D37" s="203" t="s">
        <v>108</v>
      </c>
      <c r="E37" s="203" t="s">
        <v>108</v>
      </c>
      <c r="F37" s="203" t="s">
        <v>68</v>
      </c>
      <c r="G37" s="203"/>
      <c r="H37" s="90"/>
      <c r="I37" s="90"/>
      <c r="J37" s="188"/>
      <c r="K37" s="81">
        <v>0</v>
      </c>
      <c r="L37" s="81">
        <v>0</v>
      </c>
      <c r="M37" s="81">
        <v>22</v>
      </c>
      <c r="N37" s="91">
        <v>5</v>
      </c>
      <c r="O37" s="92">
        <v>0</v>
      </c>
      <c r="P37" s="93">
        <f>N37+O37</f>
        <v>5</v>
      </c>
      <c r="Q37" s="82">
        <f>IFERROR(P37/M37,"-")</f>
        <v>0.22727272727273</v>
      </c>
      <c r="R37" s="81">
        <v>0</v>
      </c>
      <c r="S37" s="81">
        <v>2</v>
      </c>
      <c r="T37" s="82">
        <f>IFERROR(S37/(O37+P37),"-")</f>
        <v>0.4</v>
      </c>
      <c r="U37" s="182"/>
      <c r="V37" s="84">
        <v>2</v>
      </c>
      <c r="W37" s="82">
        <f>IF(P37=0,"-",V37/P37)</f>
        <v>0.4</v>
      </c>
      <c r="X37" s="186">
        <v>18000</v>
      </c>
      <c r="Y37" s="187">
        <f>IFERROR(X37/P37,"-")</f>
        <v>3600</v>
      </c>
      <c r="Z37" s="187">
        <f>IFERROR(X37/V37,"-")</f>
        <v>9000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0.2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0.4</v>
      </c>
      <c r="BP37" s="121">
        <v>1</v>
      </c>
      <c r="BQ37" s="122">
        <f>IFERROR(BP37/BN37,"-")</f>
        <v>0.5</v>
      </c>
      <c r="BR37" s="123">
        <v>3000</v>
      </c>
      <c r="BS37" s="124">
        <f>IFERROR(BR37/BN37,"-")</f>
        <v>1500</v>
      </c>
      <c r="BT37" s="125">
        <v>1</v>
      </c>
      <c r="BU37" s="125"/>
      <c r="BV37" s="125"/>
      <c r="BW37" s="126">
        <v>2</v>
      </c>
      <c r="BX37" s="127">
        <f>IF(P37=0,"",IF(BW37=0,"",(BW37/P37)))</f>
        <v>0.4</v>
      </c>
      <c r="BY37" s="128">
        <v>1</v>
      </c>
      <c r="BZ37" s="129">
        <f>IFERROR(BY37/BW37,"-")</f>
        <v>0.5</v>
      </c>
      <c r="CA37" s="130">
        <v>15000</v>
      </c>
      <c r="CB37" s="131">
        <f>IFERROR(CA37/BW37,"-")</f>
        <v>7500</v>
      </c>
      <c r="CC37" s="132"/>
      <c r="CD37" s="132">
        <v>1</v>
      </c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18000</v>
      </c>
      <c r="CQ37" s="141">
        <v>15000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0.325</v>
      </c>
      <c r="B38" s="203" t="s">
        <v>133</v>
      </c>
      <c r="C38" s="203"/>
      <c r="D38" s="203" t="s">
        <v>76</v>
      </c>
      <c r="E38" s="203" t="s">
        <v>91</v>
      </c>
      <c r="F38" s="203" t="s">
        <v>78</v>
      </c>
      <c r="G38" s="203" t="s">
        <v>134</v>
      </c>
      <c r="H38" s="90" t="s">
        <v>72</v>
      </c>
      <c r="I38" s="205" t="s">
        <v>84</v>
      </c>
      <c r="J38" s="188">
        <v>120000</v>
      </c>
      <c r="K38" s="81">
        <v>0</v>
      </c>
      <c r="L38" s="81">
        <v>0</v>
      </c>
      <c r="M38" s="81">
        <v>34</v>
      </c>
      <c r="N38" s="91">
        <v>2</v>
      </c>
      <c r="O38" s="92">
        <v>0</v>
      </c>
      <c r="P38" s="93">
        <f>N38+O38</f>
        <v>2</v>
      </c>
      <c r="Q38" s="82">
        <f>IFERROR(P38/M38,"-")</f>
        <v>0.058823529411765</v>
      </c>
      <c r="R38" s="81">
        <v>0</v>
      </c>
      <c r="S38" s="81">
        <v>1</v>
      </c>
      <c r="T38" s="82">
        <f>IFERROR(S38/(O38+P38),"-")</f>
        <v>0.5</v>
      </c>
      <c r="U38" s="182">
        <f>IFERROR(J38/SUM(P38:P39),"-")</f>
        <v>20000</v>
      </c>
      <c r="V38" s="84">
        <v>1</v>
      </c>
      <c r="W38" s="82">
        <f>IF(P38=0,"-",V38/P38)</f>
        <v>0.5</v>
      </c>
      <c r="X38" s="186">
        <v>39000</v>
      </c>
      <c r="Y38" s="187">
        <f>IFERROR(X38/P38,"-")</f>
        <v>19500</v>
      </c>
      <c r="Z38" s="187">
        <f>IFERROR(X38/V38,"-")</f>
        <v>39000</v>
      </c>
      <c r="AA38" s="188">
        <f>SUM(X38:X39)-SUM(J38:J39)</f>
        <v>-81000</v>
      </c>
      <c r="AB38" s="85">
        <f>SUM(X38:X39)/SUM(J38:J39)</f>
        <v>0.325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1</v>
      </c>
      <c r="BP38" s="121">
        <v>1</v>
      </c>
      <c r="BQ38" s="122">
        <f>IFERROR(BP38/BN38,"-")</f>
        <v>0.5</v>
      </c>
      <c r="BR38" s="123">
        <v>39000</v>
      </c>
      <c r="BS38" s="124">
        <f>IFERROR(BR38/BN38,"-")</f>
        <v>19500</v>
      </c>
      <c r="BT38" s="125"/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39000</v>
      </c>
      <c r="CQ38" s="141">
        <v>39000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135</v>
      </c>
      <c r="C39" s="203"/>
      <c r="D39" s="203" t="s">
        <v>76</v>
      </c>
      <c r="E39" s="203" t="s">
        <v>91</v>
      </c>
      <c r="F39" s="203" t="s">
        <v>68</v>
      </c>
      <c r="G39" s="203"/>
      <c r="H39" s="90"/>
      <c r="I39" s="90"/>
      <c r="J39" s="188"/>
      <c r="K39" s="81">
        <v>0</v>
      </c>
      <c r="L39" s="81">
        <v>0</v>
      </c>
      <c r="M39" s="81">
        <v>15</v>
      </c>
      <c r="N39" s="91">
        <v>4</v>
      </c>
      <c r="O39" s="92">
        <v>0</v>
      </c>
      <c r="P39" s="93">
        <f>N39+O39</f>
        <v>4</v>
      </c>
      <c r="Q39" s="82">
        <f>IFERROR(P39/M39,"-")</f>
        <v>0.26666666666667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0.25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1</v>
      </c>
      <c r="CG39" s="134">
        <f>IF(P39=0,"",IF(CF39=0,"",(CF39/P39)))</f>
        <v>0.25</v>
      </c>
      <c r="CH39" s="135">
        <v>1</v>
      </c>
      <c r="CI39" s="136">
        <f>IFERROR(CH39/CF39,"-")</f>
        <v>1</v>
      </c>
      <c r="CJ39" s="137">
        <v>1583000</v>
      </c>
      <c r="CK39" s="138">
        <f>IFERROR(CJ39/CF39,"-")</f>
        <v>1583000</v>
      </c>
      <c r="CL39" s="139"/>
      <c r="CM39" s="139"/>
      <c r="CN39" s="139">
        <v>1</v>
      </c>
      <c r="CO39" s="140">
        <v>0</v>
      </c>
      <c r="CP39" s="141">
        <v>0</v>
      </c>
      <c r="CQ39" s="141">
        <v>1583000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0.066666666666667</v>
      </c>
      <c r="B40" s="203" t="s">
        <v>136</v>
      </c>
      <c r="C40" s="203"/>
      <c r="D40" s="203" t="s">
        <v>76</v>
      </c>
      <c r="E40" s="203" t="s">
        <v>91</v>
      </c>
      <c r="F40" s="203" t="s">
        <v>70</v>
      </c>
      <c r="G40" s="203" t="s">
        <v>137</v>
      </c>
      <c r="H40" s="90" t="s">
        <v>72</v>
      </c>
      <c r="I40" s="205" t="s">
        <v>138</v>
      </c>
      <c r="J40" s="188">
        <v>150000</v>
      </c>
      <c r="K40" s="81">
        <v>0</v>
      </c>
      <c r="L40" s="81">
        <v>0</v>
      </c>
      <c r="M40" s="81">
        <v>62</v>
      </c>
      <c r="N40" s="91">
        <v>2</v>
      </c>
      <c r="O40" s="92">
        <v>0</v>
      </c>
      <c r="P40" s="93">
        <f>N40+O40</f>
        <v>2</v>
      </c>
      <c r="Q40" s="82">
        <f>IFERROR(P40/M40,"-")</f>
        <v>0.032258064516129</v>
      </c>
      <c r="R40" s="81">
        <v>0</v>
      </c>
      <c r="S40" s="81">
        <v>0</v>
      </c>
      <c r="T40" s="82">
        <f>IFERROR(S40/(O40+P40),"-")</f>
        <v>0</v>
      </c>
      <c r="U40" s="182">
        <f>IFERROR(J40/SUM(P40:P41),"-")</f>
        <v>16666.666666667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SUM(X40:X41)-SUM(J40:J41)</f>
        <v>-140000</v>
      </c>
      <c r="AB40" s="85">
        <f>SUM(X40:X41)/SUM(J40:J41)</f>
        <v>0.066666666666667</v>
      </c>
      <c r="AC40" s="79"/>
      <c r="AD40" s="94">
        <v>1</v>
      </c>
      <c r="AE40" s="95">
        <f>IF(P40=0,"",IF(AD40=0,"",(AD40/P40)))</f>
        <v>0.5</v>
      </c>
      <c r="AF40" s="94"/>
      <c r="AG40" s="96">
        <f>IFERROR(AF40/AD40,"-")</f>
        <v>0</v>
      </c>
      <c r="AH40" s="97"/>
      <c r="AI40" s="98">
        <f>IFERROR(AH40/AD40,"-")</f>
        <v>0</v>
      </c>
      <c r="AJ40" s="99"/>
      <c r="AK40" s="99"/>
      <c r="AL40" s="99"/>
      <c r="AM40" s="100">
        <v>1</v>
      </c>
      <c r="AN40" s="101">
        <f>IF(P40=0,"",IF(AM40=0,"",(AM40/P40)))</f>
        <v>0.5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139</v>
      </c>
      <c r="C41" s="203"/>
      <c r="D41" s="203" t="s">
        <v>76</v>
      </c>
      <c r="E41" s="203" t="s">
        <v>91</v>
      </c>
      <c r="F41" s="203" t="s">
        <v>68</v>
      </c>
      <c r="G41" s="203"/>
      <c r="H41" s="90"/>
      <c r="I41" s="90"/>
      <c r="J41" s="188"/>
      <c r="K41" s="81">
        <v>0</v>
      </c>
      <c r="L41" s="81">
        <v>0</v>
      </c>
      <c r="M41" s="81">
        <v>13</v>
      </c>
      <c r="N41" s="91">
        <v>7</v>
      </c>
      <c r="O41" s="92">
        <v>0</v>
      </c>
      <c r="P41" s="93">
        <f>N41+O41</f>
        <v>7</v>
      </c>
      <c r="Q41" s="82">
        <f>IFERROR(P41/M41,"-")</f>
        <v>0.53846153846154</v>
      </c>
      <c r="R41" s="81">
        <v>0</v>
      </c>
      <c r="S41" s="81">
        <v>2</v>
      </c>
      <c r="T41" s="82">
        <f>IFERROR(S41/(O41+P41),"-")</f>
        <v>0.28571428571429</v>
      </c>
      <c r="U41" s="182"/>
      <c r="V41" s="84">
        <v>1</v>
      </c>
      <c r="W41" s="82">
        <f>IF(P41=0,"-",V41/P41)</f>
        <v>0.14285714285714</v>
      </c>
      <c r="X41" s="186">
        <v>10000</v>
      </c>
      <c r="Y41" s="187">
        <f>IFERROR(X41/P41,"-")</f>
        <v>1428.5714285714</v>
      </c>
      <c r="Z41" s="187">
        <f>IFERROR(X41/V41,"-")</f>
        <v>10000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0.14285714285714</v>
      </c>
      <c r="BG41" s="112">
        <v>1</v>
      </c>
      <c r="BH41" s="114">
        <f>IFERROR(BG41/BE41,"-")</f>
        <v>1</v>
      </c>
      <c r="BI41" s="115">
        <v>91000</v>
      </c>
      <c r="BJ41" s="116">
        <f>IFERROR(BI41/BE41,"-")</f>
        <v>91000</v>
      </c>
      <c r="BK41" s="117"/>
      <c r="BL41" s="117"/>
      <c r="BM41" s="117">
        <v>1</v>
      </c>
      <c r="BN41" s="119">
        <v>2</v>
      </c>
      <c r="BO41" s="120">
        <f>IF(P41=0,"",IF(BN41=0,"",(BN41/P41)))</f>
        <v>0.28571428571429</v>
      </c>
      <c r="BP41" s="121">
        <v>1</v>
      </c>
      <c r="BQ41" s="122">
        <f>IFERROR(BP41/BN41,"-")</f>
        <v>0.5</v>
      </c>
      <c r="BR41" s="123">
        <v>10000</v>
      </c>
      <c r="BS41" s="124">
        <f>IFERROR(BR41/BN41,"-")</f>
        <v>5000</v>
      </c>
      <c r="BT41" s="125">
        <v>1</v>
      </c>
      <c r="BU41" s="125"/>
      <c r="BV41" s="125"/>
      <c r="BW41" s="126">
        <v>3</v>
      </c>
      <c r="BX41" s="127">
        <f>IF(P41=0,"",IF(BW41=0,"",(BW41/P41)))</f>
        <v>0.42857142857143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0.14285714285714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1</v>
      </c>
      <c r="CP41" s="141">
        <v>10000</v>
      </c>
      <c r="CQ41" s="141">
        <v>91000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140</v>
      </c>
      <c r="C42" s="203"/>
      <c r="D42" s="203" t="s">
        <v>141</v>
      </c>
      <c r="E42" s="203" t="s">
        <v>142</v>
      </c>
      <c r="F42" s="203" t="s">
        <v>63</v>
      </c>
      <c r="G42" s="203" t="s">
        <v>143</v>
      </c>
      <c r="H42" s="90" t="s">
        <v>144</v>
      </c>
      <c r="I42" s="205" t="s">
        <v>73</v>
      </c>
      <c r="J42" s="188">
        <v>16250</v>
      </c>
      <c r="K42" s="81">
        <v>0</v>
      </c>
      <c r="L42" s="81">
        <v>0</v>
      </c>
      <c r="M42" s="81">
        <v>17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>
        <f>IFERROR(J42/SUM(P42:P43),"-")</f>
        <v>16250</v>
      </c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>
        <f>SUM(X42:X43)-SUM(J42:J43)</f>
        <v>-16250</v>
      </c>
      <c r="AB42" s="85">
        <f>SUM(X42:X43)/SUM(J42:J43)</f>
        <v>0</v>
      </c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141</v>
      </c>
      <c r="E43" s="203" t="s">
        <v>142</v>
      </c>
      <c r="F43" s="203" t="s">
        <v>68</v>
      </c>
      <c r="G43" s="203"/>
      <c r="H43" s="90"/>
      <c r="I43" s="90"/>
      <c r="J43" s="188"/>
      <c r="K43" s="81">
        <v>0</v>
      </c>
      <c r="L43" s="81">
        <v>0</v>
      </c>
      <c r="M43" s="81">
        <v>6</v>
      </c>
      <c r="N43" s="91">
        <v>1</v>
      </c>
      <c r="O43" s="92">
        <v>0</v>
      </c>
      <c r="P43" s="93">
        <f>N43+O43</f>
        <v>1</v>
      </c>
      <c r="Q43" s="82">
        <f>IFERROR(P43/M43,"-")</f>
        <v>0.16666666666667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1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146</v>
      </c>
      <c r="C44" s="203"/>
      <c r="D44" s="203" t="s">
        <v>147</v>
      </c>
      <c r="E44" s="203" t="s">
        <v>142</v>
      </c>
      <c r="F44" s="203" t="s">
        <v>63</v>
      </c>
      <c r="G44" s="203" t="s">
        <v>143</v>
      </c>
      <c r="H44" s="90" t="s">
        <v>144</v>
      </c>
      <c r="I44" s="205" t="s">
        <v>138</v>
      </c>
      <c r="J44" s="188">
        <v>16250</v>
      </c>
      <c r="K44" s="81">
        <v>0</v>
      </c>
      <c r="L44" s="81">
        <v>0</v>
      </c>
      <c r="M44" s="81">
        <v>11</v>
      </c>
      <c r="N44" s="91">
        <v>1</v>
      </c>
      <c r="O44" s="92">
        <v>0</v>
      </c>
      <c r="P44" s="93">
        <f>N44+O44</f>
        <v>1</v>
      </c>
      <c r="Q44" s="82">
        <f>IFERROR(P44/M44,"-")</f>
        <v>0.090909090909091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8125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-16250</v>
      </c>
      <c r="AB44" s="85">
        <f>SUM(X44:X45)/SUM(J44:J45)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148</v>
      </c>
      <c r="C45" s="203"/>
      <c r="D45" s="203" t="s">
        <v>147</v>
      </c>
      <c r="E45" s="203" t="s">
        <v>142</v>
      </c>
      <c r="F45" s="203" t="s">
        <v>68</v>
      </c>
      <c r="G45" s="203"/>
      <c r="H45" s="90"/>
      <c r="I45" s="90"/>
      <c r="J45" s="188"/>
      <c r="K45" s="81">
        <v>0</v>
      </c>
      <c r="L45" s="81">
        <v>0</v>
      </c>
      <c r="M45" s="81">
        <v>3</v>
      </c>
      <c r="N45" s="91">
        <v>1</v>
      </c>
      <c r="O45" s="92">
        <v>0</v>
      </c>
      <c r="P45" s="93">
        <f>N45+O45</f>
        <v>1</v>
      </c>
      <c r="Q45" s="82">
        <f>IFERROR(P45/M45,"-")</f>
        <v>0.33333333333333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 t="str">
        <f>AB46</f>
        <v>0</v>
      </c>
      <c r="B46" s="203" t="s">
        <v>149</v>
      </c>
      <c r="C46" s="203"/>
      <c r="D46" s="203"/>
      <c r="E46" s="203"/>
      <c r="F46" s="203" t="s">
        <v>70</v>
      </c>
      <c r="G46" s="203" t="s">
        <v>150</v>
      </c>
      <c r="H46" s="90" t="s">
        <v>151</v>
      </c>
      <c r="I46" s="205" t="s">
        <v>84</v>
      </c>
      <c r="J46" s="188">
        <v>0</v>
      </c>
      <c r="K46" s="81">
        <v>0</v>
      </c>
      <c r="L46" s="81">
        <v>0</v>
      </c>
      <c r="M46" s="81">
        <v>19</v>
      </c>
      <c r="N46" s="91">
        <v>1</v>
      </c>
      <c r="O46" s="92">
        <v>0</v>
      </c>
      <c r="P46" s="93">
        <f>N46+O46</f>
        <v>1</v>
      </c>
      <c r="Q46" s="82">
        <f>IFERROR(P46/M46,"-")</f>
        <v>0.052631578947368</v>
      </c>
      <c r="R46" s="81">
        <v>0</v>
      </c>
      <c r="S46" s="81">
        <v>1</v>
      </c>
      <c r="T46" s="82">
        <f>IFERROR(S46/(O46+P46),"-")</f>
        <v>1</v>
      </c>
      <c r="U46" s="182">
        <f>IFERROR(J46/SUM(P46:P47),"-")</f>
        <v>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0</v>
      </c>
      <c r="AB46" s="85" t="str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152</v>
      </c>
      <c r="C47" s="203"/>
      <c r="D47" s="203"/>
      <c r="E47" s="203"/>
      <c r="F47" s="203" t="s">
        <v>68</v>
      </c>
      <c r="G47" s="203"/>
      <c r="H47" s="90"/>
      <c r="I47" s="90"/>
      <c r="J47" s="188"/>
      <c r="K47" s="81">
        <v>0</v>
      </c>
      <c r="L47" s="81">
        <v>0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30"/>
      <c r="B48" s="87"/>
      <c r="C48" s="88"/>
      <c r="D48" s="88"/>
      <c r="E48" s="88"/>
      <c r="F48" s="89"/>
      <c r="G48" s="90"/>
      <c r="H48" s="90"/>
      <c r="I48" s="90"/>
      <c r="J48" s="192"/>
      <c r="K48" s="34"/>
      <c r="L48" s="34"/>
      <c r="M48" s="31"/>
      <c r="N48" s="23"/>
      <c r="O48" s="23"/>
      <c r="P48" s="23"/>
      <c r="Q48" s="33"/>
      <c r="R48" s="32"/>
      <c r="S48" s="23"/>
      <c r="T48" s="32"/>
      <c r="U48" s="183"/>
      <c r="V48" s="25"/>
      <c r="W48" s="25"/>
      <c r="X48" s="189"/>
      <c r="Y48" s="189"/>
      <c r="Z48" s="189"/>
      <c r="AA48" s="189"/>
      <c r="AB48" s="33"/>
      <c r="AC48" s="59"/>
      <c r="AD48" s="63"/>
      <c r="AE48" s="64"/>
      <c r="AF48" s="63"/>
      <c r="AG48" s="67"/>
      <c r="AH48" s="68"/>
      <c r="AI48" s="69"/>
      <c r="AJ48" s="70"/>
      <c r="AK48" s="70"/>
      <c r="AL48" s="70"/>
      <c r="AM48" s="63"/>
      <c r="AN48" s="64"/>
      <c r="AO48" s="63"/>
      <c r="AP48" s="67"/>
      <c r="AQ48" s="68"/>
      <c r="AR48" s="69"/>
      <c r="AS48" s="70"/>
      <c r="AT48" s="70"/>
      <c r="AU48" s="70"/>
      <c r="AV48" s="63"/>
      <c r="AW48" s="64"/>
      <c r="AX48" s="63"/>
      <c r="AY48" s="67"/>
      <c r="AZ48" s="68"/>
      <c r="BA48" s="69"/>
      <c r="BB48" s="70"/>
      <c r="BC48" s="70"/>
      <c r="BD48" s="70"/>
      <c r="BE48" s="63"/>
      <c r="BF48" s="64"/>
      <c r="BG48" s="63"/>
      <c r="BH48" s="67"/>
      <c r="BI48" s="68"/>
      <c r="BJ48" s="69"/>
      <c r="BK48" s="70"/>
      <c r="BL48" s="70"/>
      <c r="BM48" s="70"/>
      <c r="BN48" s="65"/>
      <c r="BO48" s="66"/>
      <c r="BP48" s="63"/>
      <c r="BQ48" s="67"/>
      <c r="BR48" s="68"/>
      <c r="BS48" s="69"/>
      <c r="BT48" s="70"/>
      <c r="BU48" s="70"/>
      <c r="BV48" s="70"/>
      <c r="BW48" s="65"/>
      <c r="BX48" s="66"/>
      <c r="BY48" s="63"/>
      <c r="BZ48" s="67"/>
      <c r="CA48" s="68"/>
      <c r="CB48" s="69"/>
      <c r="CC48" s="70"/>
      <c r="CD48" s="70"/>
      <c r="CE48" s="70"/>
      <c r="CF48" s="65"/>
      <c r="CG48" s="66"/>
      <c r="CH48" s="63"/>
      <c r="CI48" s="67"/>
      <c r="CJ48" s="68"/>
      <c r="CK48" s="69"/>
      <c r="CL48" s="70"/>
      <c r="CM48" s="70"/>
      <c r="CN48" s="70"/>
      <c r="CO48" s="71"/>
      <c r="CP48" s="68"/>
      <c r="CQ48" s="68"/>
      <c r="CR48" s="68"/>
      <c r="CS48" s="72"/>
    </row>
    <row r="49" spans="1:98">
      <c r="A49" s="30"/>
      <c r="B49" s="37"/>
      <c r="C49" s="21"/>
      <c r="D49" s="21"/>
      <c r="E49" s="21"/>
      <c r="F49" s="22"/>
      <c r="G49" s="36"/>
      <c r="H49" s="36"/>
      <c r="I49" s="75"/>
      <c r="J49" s="193"/>
      <c r="K49" s="34"/>
      <c r="L49" s="34"/>
      <c r="M49" s="31"/>
      <c r="N49" s="23"/>
      <c r="O49" s="23"/>
      <c r="P49" s="23"/>
      <c r="Q49" s="33"/>
      <c r="R49" s="32"/>
      <c r="S49" s="23"/>
      <c r="T49" s="32"/>
      <c r="U49" s="183"/>
      <c r="V49" s="25"/>
      <c r="W49" s="25"/>
      <c r="X49" s="189"/>
      <c r="Y49" s="189"/>
      <c r="Z49" s="189"/>
      <c r="AA49" s="189"/>
      <c r="AB49" s="33"/>
      <c r="AC49" s="61"/>
      <c r="AD49" s="63"/>
      <c r="AE49" s="64"/>
      <c r="AF49" s="63"/>
      <c r="AG49" s="67"/>
      <c r="AH49" s="68"/>
      <c r="AI49" s="69"/>
      <c r="AJ49" s="70"/>
      <c r="AK49" s="70"/>
      <c r="AL49" s="70"/>
      <c r="AM49" s="63"/>
      <c r="AN49" s="64"/>
      <c r="AO49" s="63"/>
      <c r="AP49" s="67"/>
      <c r="AQ49" s="68"/>
      <c r="AR49" s="69"/>
      <c r="AS49" s="70"/>
      <c r="AT49" s="70"/>
      <c r="AU49" s="70"/>
      <c r="AV49" s="63"/>
      <c r="AW49" s="64"/>
      <c r="AX49" s="63"/>
      <c r="AY49" s="67"/>
      <c r="AZ49" s="68"/>
      <c r="BA49" s="69"/>
      <c r="BB49" s="70"/>
      <c r="BC49" s="70"/>
      <c r="BD49" s="70"/>
      <c r="BE49" s="63"/>
      <c r="BF49" s="64"/>
      <c r="BG49" s="63"/>
      <c r="BH49" s="67"/>
      <c r="BI49" s="68"/>
      <c r="BJ49" s="69"/>
      <c r="BK49" s="70"/>
      <c r="BL49" s="70"/>
      <c r="BM49" s="70"/>
      <c r="BN49" s="65"/>
      <c r="BO49" s="66"/>
      <c r="BP49" s="63"/>
      <c r="BQ49" s="67"/>
      <c r="BR49" s="68"/>
      <c r="BS49" s="69"/>
      <c r="BT49" s="70"/>
      <c r="BU49" s="70"/>
      <c r="BV49" s="70"/>
      <c r="BW49" s="65"/>
      <c r="BX49" s="66"/>
      <c r="BY49" s="63"/>
      <c r="BZ49" s="67"/>
      <c r="CA49" s="68"/>
      <c r="CB49" s="69"/>
      <c r="CC49" s="70"/>
      <c r="CD49" s="70"/>
      <c r="CE49" s="70"/>
      <c r="CF49" s="65"/>
      <c r="CG49" s="66"/>
      <c r="CH49" s="63"/>
      <c r="CI49" s="67"/>
      <c r="CJ49" s="68"/>
      <c r="CK49" s="69"/>
      <c r="CL49" s="70"/>
      <c r="CM49" s="70"/>
      <c r="CN49" s="70"/>
      <c r="CO49" s="71"/>
      <c r="CP49" s="68"/>
      <c r="CQ49" s="68"/>
      <c r="CR49" s="68"/>
      <c r="CS49" s="72"/>
    </row>
    <row r="50" spans="1:98">
      <c r="A50" s="19">
        <f>AB50</f>
        <v>0.97854671280277</v>
      </c>
      <c r="B50" s="39"/>
      <c r="C50" s="39"/>
      <c r="D50" s="39"/>
      <c r="E50" s="39"/>
      <c r="F50" s="39"/>
      <c r="G50" s="40" t="s">
        <v>153</v>
      </c>
      <c r="H50" s="40"/>
      <c r="I50" s="40"/>
      <c r="J50" s="190">
        <f>SUM(J6:J49)</f>
        <v>2167500</v>
      </c>
      <c r="K50" s="41">
        <f>SUM(K6:K49)</f>
        <v>0</v>
      </c>
      <c r="L50" s="41">
        <f>SUM(L6:L49)</f>
        <v>0</v>
      </c>
      <c r="M50" s="41">
        <f>SUM(M6:M49)</f>
        <v>1556</v>
      </c>
      <c r="N50" s="41">
        <f>SUM(N6:N49)</f>
        <v>212</v>
      </c>
      <c r="O50" s="41">
        <f>SUM(O6:O49)</f>
        <v>0</v>
      </c>
      <c r="P50" s="41">
        <f>SUM(P6:P49)</f>
        <v>212</v>
      </c>
      <c r="Q50" s="42">
        <f>IFERROR(P50/M50,"-")</f>
        <v>0.13624678663239</v>
      </c>
      <c r="R50" s="78">
        <f>SUM(R6:R49)</f>
        <v>15</v>
      </c>
      <c r="S50" s="78">
        <f>SUM(S6:S49)</f>
        <v>49</v>
      </c>
      <c r="T50" s="42">
        <f>IFERROR(R50/P50,"-")</f>
        <v>0.070754716981132</v>
      </c>
      <c r="U50" s="184">
        <f>IFERROR(J50/P50,"-")</f>
        <v>10224.056603774</v>
      </c>
      <c r="V50" s="44">
        <f>SUM(V6:V49)</f>
        <v>41</v>
      </c>
      <c r="W50" s="42">
        <f>IFERROR(V50/P50,"-")</f>
        <v>0.19339622641509</v>
      </c>
      <c r="X50" s="190">
        <f>SUM(X6:X49)</f>
        <v>2121000</v>
      </c>
      <c r="Y50" s="190">
        <f>IFERROR(X50/P50,"-")</f>
        <v>10004.716981132</v>
      </c>
      <c r="Z50" s="190">
        <f>IFERROR(X50/V50,"-")</f>
        <v>51731.707317073</v>
      </c>
      <c r="AA50" s="190">
        <f>X50-J50</f>
        <v>-46500</v>
      </c>
      <c r="AB50" s="47">
        <f>X50/J50</f>
        <v>0.97854671280277</v>
      </c>
      <c r="AC50" s="60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5"/>
    <mergeCell ref="J20:J25"/>
    <mergeCell ref="U20:U25"/>
    <mergeCell ref="AA20:AA25"/>
    <mergeCell ref="AB20:AB25"/>
    <mergeCell ref="A26:A33"/>
    <mergeCell ref="J26:J33"/>
    <mergeCell ref="U26:U33"/>
    <mergeCell ref="AA26:AA33"/>
    <mergeCell ref="AB26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