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<sst xmlns="http://schemas.openxmlformats.org/spreadsheetml/2006/main" uniqueCount="143">
  <si>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</si>
  <si>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</si>
  <si>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</si>
  <si>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</si>
  <si>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</si>
  <si>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</si>
  <si>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</si>
  <si>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</si>
  <si>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</si>
  <si>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</si>
  <si>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</si>
  <si>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</si>
  <si>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</si>
  <si>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</si>
  <si>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</si>
  <si>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</si>
  <si>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</si>
  <si>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</si>
  <si>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</si>
  <si>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</si>
  <si>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</si>
  <si>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</si>
  <si>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</si>
  <si>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</si>
  <si>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</si>
  <si>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</si>
  <si>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</si>
  <si>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</si>
  <si>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</si>
  <si>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</si>
  <si>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</si>
  <si>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</si>
  <si>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</si>
  <si>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</si>
  <si>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</si>
  <si>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</si>
  <si>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</si>
  <si>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</si>
  <si>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</si>
  <si>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</si>
  <si>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</si>
  <si>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</si>
  <si>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</si>
  <si>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</si>
  <si>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</si>
  <si>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</si>
  <si>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</si>
  <si>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</si>
  <si>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</si>
  <si>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</si>
  <si>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</si>
  <si>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</si>
  <si>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</si>
  <si>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</si>
  <si>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</si>
  <si>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</si>
  <si>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</si>
  <si>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</si>
  <si>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</si>
  <si>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</si>
  <si>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sms_w504</t>
  </si>
  <si>
    <t>雑誌版 SPA</t>
  </si>
  <si>
    <t>4人も出会ったって体がもたないせめて3人にしなさい</t>
  </si>
  <si>
    <t>i38</t>
  </si>
  <si>
    <t>スポニチ関東</t>
  </si>
  <si>
    <t>4C終面全5段</t>
  </si>
  <si>
    <t>8月01日(土)</t>
  </si>
  <si>
    <t>sms_w505</t>
  </si>
  <si>
    <t>スポニチ関西</t>
  </si>
  <si>
    <t>sms_w506</t>
  </si>
  <si>
    <t>スポニチ西部</t>
  </si>
  <si>
    <t>sms_w507</t>
  </si>
  <si>
    <t>スポニチ北海道</t>
  </si>
  <si>
    <t>smss2187</t>
  </si>
  <si>
    <t>(空電共通)</t>
  </si>
  <si>
    <t>空電</t>
  </si>
  <si>
    <t>空電(共通)</t>
  </si>
  <si>
    <t>sms_w508</t>
  </si>
  <si>
    <t>サンスポ関西</t>
  </si>
  <si>
    <t>smss2188</t>
  </si>
  <si>
    <t>sms_w509</t>
  </si>
  <si>
    <t>GOGO(i31)</t>
  </si>
  <si>
    <t>サンスポ関東</t>
  </si>
  <si>
    <t>全5段</t>
  </si>
  <si>
    <t>8月09日(日)</t>
  </si>
  <si>
    <t>smss2189</t>
  </si>
  <si>
    <t>sms_w510</t>
  </si>
  <si>
    <t>黒：C版</t>
  </si>
  <si>
    <t>求む50歳以上の女性と</t>
  </si>
  <si>
    <t>8月15日(土)</t>
  </si>
  <si>
    <t>smss2190</t>
  </si>
  <si>
    <t>sms_w511</t>
  </si>
  <si>
    <t>4人も出会ったって時間がないせめて3人にしなさい</t>
  </si>
  <si>
    <t>中京スポーツ</t>
  </si>
  <si>
    <t>8月22日(土)</t>
  </si>
  <si>
    <t>smss2191</t>
  </si>
  <si>
    <t>sms_w512</t>
  </si>
  <si>
    <t>8月08日(土)</t>
  </si>
  <si>
    <t>smss2192</t>
  </si>
  <si>
    <t>sms_w513</t>
  </si>
  <si>
    <t>①求人風</t>
  </si>
  <si>
    <t>①求む５０歳以上の女性と</t>
  </si>
  <si>
    <t>半2段つかみ20段保証</t>
  </si>
  <si>
    <t>20段保証</t>
  </si>
  <si>
    <t>sms_w514</t>
  </si>
  <si>
    <t>②旧デイリー風</t>
  </si>
  <si>
    <t>②4人も出会ったって体がもたないせめて3人にしなさい</t>
  </si>
  <si>
    <t>sms_w515</t>
  </si>
  <si>
    <t>③大正版</t>
  </si>
  <si>
    <t>③男性求む</t>
  </si>
  <si>
    <t>sms_w516</t>
  </si>
  <si>
    <t>④黒：右女3</t>
  </si>
  <si>
    <t>④もう50代の熟女だけど試しに私と付き合ってみる？</t>
  </si>
  <si>
    <t>smss2193</t>
  </si>
  <si>
    <t>sms_w517</t>
  </si>
  <si>
    <t>8月20日(木)</t>
  </si>
  <si>
    <t>smss2194</t>
  </si>
  <si>
    <t>sms_w518</t>
  </si>
  <si>
    <t>i34</t>
  </si>
  <si>
    <t>smss2195</t>
  </si>
  <si>
    <t>sms_w519</t>
  </si>
  <si>
    <t>クーポン版</t>
  </si>
  <si>
    <t>総額6500円出会いクーポン</t>
  </si>
  <si>
    <t>半5段・4件割</t>
  </si>
  <si>
    <t>sms_w520</t>
  </si>
  <si>
    <t>smss2196</t>
  </si>
  <si>
    <t>空電 (共通)</t>
  </si>
  <si>
    <t>sms_w521</t>
  </si>
  <si>
    <t>クーポン版(写真付）</t>
  </si>
  <si>
    <t>総額7300円出会いクーポン</t>
  </si>
  <si>
    <t>8月29日(土)</t>
  </si>
  <si>
    <t>smss2197</t>
  </si>
  <si>
    <t>sms_w522</t>
  </si>
  <si>
    <t>8月23日(日)</t>
  </si>
  <si>
    <t>smss2205</t>
  </si>
  <si>
    <t>sms_w523</t>
  </si>
  <si>
    <t>東スポ・大スポ・中京スポ・九スポ</t>
  </si>
  <si>
    <t>記事枠</t>
  </si>
  <si>
    <t>smss2198</t>
  </si>
  <si>
    <t>sms_w524</t>
  </si>
  <si>
    <t>九スポ</t>
  </si>
  <si>
    <t>smss2203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</si>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</sst>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35</v>
      </c>
      <c r="D6" s="195">
        <v>2335000</v>
      </c>
      <c r="E6" s="81">
        <v>0</v>
      </c>
      <c r="F6" s="81">
        <v>0</v>
      </c>
      <c r="G6" s="81">
        <v>1488</v>
      </c>
      <c r="H6" s="91">
        <v>168</v>
      </c>
      <c r="I6" s="92">
        <v>2</v>
      </c>
      <c r="J6" s="145">
        <f>H6+I6</f>
        <v>170</v>
      </c>
      <c r="K6" s="82">
        <f>IFERROR(J6/G6,"-")</f>
        <v>0.11424731182796</v>
      </c>
      <c r="L6" s="81">
        <v>7</v>
      </c>
      <c r="M6" s="81">
        <v>36</v>
      </c>
      <c r="N6" s="82">
        <f>IFERROR(L6/J6,"-")</f>
        <v>0.041176470588235</v>
      </c>
      <c r="O6" s="83">
        <f>IFERROR(D6/J6,"-")</f>
        <v>13735.294117647</v>
      </c>
      <c r="P6" s="84">
        <v>31</v>
      </c>
      <c r="Q6" s="82">
        <f>IFERROR(P6/J6,"-")</f>
        <v>0.18235294117647</v>
      </c>
      <c r="R6" s="200">
        <v>2071000</v>
      </c>
      <c r="S6" s="201">
        <f>IFERROR(R6/J6,"-")</f>
        <v>12182.352941176</v>
      </c>
      <c r="T6" s="201">
        <f>IFERROR(R6/P6,"-")</f>
        <v>66806.451612903</v>
      </c>
      <c r="U6" s="195">
        <f>IFERROR(R6-D6,"-")</f>
        <v>-264000</v>
      </c>
      <c r="V6" s="85">
        <f>R6/D6</f>
        <v>0.88693790149893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2335000</v>
      </c>
      <c r="E9" s="41">
        <f>SUM(E6:E7)</f>
        <v>0</v>
      </c>
      <c r="F9" s="41">
        <f>SUM(F6:F7)</f>
        <v>0</v>
      </c>
      <c r="G9" s="41">
        <f>SUM(G6:G7)</f>
        <v>1488</v>
      </c>
      <c r="H9" s="41">
        <f>SUM(H6:H7)</f>
        <v>168</v>
      </c>
      <c r="I9" s="41">
        <f>SUM(I6:I7)</f>
        <v>2</v>
      </c>
      <c r="J9" s="41">
        <f>SUM(J6:J7)</f>
        <v>170</v>
      </c>
      <c r="K9" s="42">
        <f>IFERROR(J9/G9,"-")</f>
        <v>0.11424731182796</v>
      </c>
      <c r="L9" s="78">
        <f>SUM(L6:L7)</f>
        <v>7</v>
      </c>
      <c r="M9" s="78">
        <f>SUM(M6:M7)</f>
        <v>36</v>
      </c>
      <c r="N9" s="42">
        <f>IFERROR(L9/J9,"-")</f>
        <v>0.041176470588235</v>
      </c>
      <c r="O9" s="43">
        <f>IFERROR(D9/J9,"-")</f>
        <v>13735.294117647</v>
      </c>
      <c r="P9" s="44">
        <f>SUM(P6:P7)</f>
        <v>31</v>
      </c>
      <c r="Q9" s="42">
        <f>IFERROR(P9/J9,"-")</f>
        <v>0.18235294117647</v>
      </c>
      <c r="R9" s="45">
        <f>SUM(R6:R7)</f>
        <v>2071000</v>
      </c>
      <c r="S9" s="45">
        <f>IFERROR(R9/J9,"-")</f>
        <v>12182.352941176</v>
      </c>
      <c r="T9" s="45">
        <f>IFERROR(R9/P9,"-")</f>
        <v>66806.451612903</v>
      </c>
      <c r="U9" s="46">
        <f>SUM(U6:U7)</f>
        <v>-264000</v>
      </c>
      <c r="V9" s="47">
        <f>IFERROR(R9/D9,"-")</f>
        <v>0.88693790149893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1.4614285714286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0</v>
      </c>
      <c r="L6" s="81">
        <v>0</v>
      </c>
      <c r="M6" s="81">
        <v>110</v>
      </c>
      <c r="N6" s="91">
        <v>10</v>
      </c>
      <c r="O6" s="92">
        <v>0</v>
      </c>
      <c r="P6" s="93">
        <f>N6+O6</f>
        <v>10</v>
      </c>
      <c r="Q6" s="82">
        <f>IFERROR(P6/M6,"-")</f>
        <v>0.090909090909091</v>
      </c>
      <c r="R6" s="81">
        <v>2</v>
      </c>
      <c r="S6" s="81">
        <v>2</v>
      </c>
      <c r="T6" s="82">
        <f>IFERROR(S6/(O6+P6),"-")</f>
        <v>0.2</v>
      </c>
      <c r="U6" s="182">
        <f>IFERROR(J6/SUM(P6:P10),"-")</f>
        <v>15555.555555556</v>
      </c>
      <c r="V6" s="84">
        <v>3</v>
      </c>
      <c r="W6" s="82">
        <f>IF(P6=0,"-",V6/P6)</f>
        <v>0.3</v>
      </c>
      <c r="X6" s="186">
        <v>470000</v>
      </c>
      <c r="Y6" s="187">
        <f>IFERROR(X6/P6,"-")</f>
        <v>47000</v>
      </c>
      <c r="Z6" s="187">
        <f>IFERROR(X6/V6,"-")</f>
        <v>156666.66666667</v>
      </c>
      <c r="AA6" s="188">
        <f>SUM(X6:X10)-SUM(J6:J10)</f>
        <v>323000</v>
      </c>
      <c r="AB6" s="85">
        <f>SUM(X6:X10)/SUM(J6:J10)</f>
        <v>1.4614285714286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0.6</v>
      </c>
      <c r="BP6" s="121">
        <v>2</v>
      </c>
      <c r="BQ6" s="122">
        <f>IFERROR(BP6/BN6,"-")</f>
        <v>0.33333333333333</v>
      </c>
      <c r="BR6" s="123">
        <v>60000</v>
      </c>
      <c r="BS6" s="124">
        <f>IFERROR(BR6/BN6,"-")</f>
        <v>10000</v>
      </c>
      <c r="BT6" s="125"/>
      <c r="BU6" s="125"/>
      <c r="BV6" s="125">
        <v>2</v>
      </c>
      <c r="BW6" s="126">
        <v>3</v>
      </c>
      <c r="BX6" s="127">
        <f>IF(P6=0,"",IF(BW6=0,"",(BW6/P6)))</f>
        <v>0.3</v>
      </c>
      <c r="BY6" s="128">
        <v>1</v>
      </c>
      <c r="BZ6" s="129">
        <f>IFERROR(BY6/BW6,"-")</f>
        <v>0.33333333333333</v>
      </c>
      <c r="CA6" s="130">
        <v>410000</v>
      </c>
      <c r="CB6" s="131">
        <f>IFERROR(CA6/BW6,"-")</f>
        <v>136666.66666667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470000</v>
      </c>
      <c r="CQ6" s="141">
        <v>410000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0</v>
      </c>
      <c r="L7" s="81">
        <v>0</v>
      </c>
      <c r="M7" s="81">
        <v>108</v>
      </c>
      <c r="N7" s="91">
        <v>9</v>
      </c>
      <c r="O7" s="92">
        <v>1</v>
      </c>
      <c r="P7" s="93">
        <f>N7+O7</f>
        <v>10</v>
      </c>
      <c r="Q7" s="82">
        <f>IFERROR(P7/M7,"-")</f>
        <v>0.092592592592593</v>
      </c>
      <c r="R7" s="81">
        <v>1</v>
      </c>
      <c r="S7" s="81">
        <v>5</v>
      </c>
      <c r="T7" s="82">
        <f>IFERROR(S7/(O7+P7),"-")</f>
        <v>0.45454545454545</v>
      </c>
      <c r="U7" s="182"/>
      <c r="V7" s="84">
        <v>0</v>
      </c>
      <c r="W7" s="82">
        <f>IF(P7=0,"-",V7/P7)</f>
        <v>0</v>
      </c>
      <c r="X7" s="186">
        <v>144000</v>
      </c>
      <c r="Y7" s="187">
        <f>IFERROR(X7/P7,"-")</f>
        <v>14400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</v>
      </c>
      <c r="BY7" s="128">
        <v>1</v>
      </c>
      <c r="BZ7" s="129">
        <f>IFERROR(BY7/BW7,"-")</f>
        <v>1</v>
      </c>
      <c r="CA7" s="130">
        <v>149000</v>
      </c>
      <c r="CB7" s="131">
        <f>IFERROR(CA7/BW7,"-")</f>
        <v>149000</v>
      </c>
      <c r="CC7" s="132"/>
      <c r="CD7" s="132"/>
      <c r="CE7" s="132">
        <v>1</v>
      </c>
      <c r="CF7" s="133">
        <v>1</v>
      </c>
      <c r="CG7" s="134">
        <f>IF(P7=0,"",IF(CF7=0,"",(CF7/P7)))</f>
        <v>0.1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144000</v>
      </c>
      <c r="CQ7" s="141">
        <v>149000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0</v>
      </c>
      <c r="L8" s="81">
        <v>0</v>
      </c>
      <c r="M8" s="81">
        <v>28</v>
      </c>
      <c r="N8" s="91">
        <v>3</v>
      </c>
      <c r="O8" s="92">
        <v>0</v>
      </c>
      <c r="P8" s="93">
        <f>N8+O8</f>
        <v>3</v>
      </c>
      <c r="Q8" s="82">
        <f>IFERROR(P8/M8,"-")</f>
        <v>0.10714285714286</v>
      </c>
      <c r="R8" s="81">
        <v>0</v>
      </c>
      <c r="S8" s="81">
        <v>2</v>
      </c>
      <c r="T8" s="82">
        <f>IFERROR(S8/(O8+P8),"-")</f>
        <v>0.66666666666667</v>
      </c>
      <c r="U8" s="182"/>
      <c r="V8" s="84">
        <v>2</v>
      </c>
      <c r="W8" s="82">
        <f>IF(P8=0,"-",V8/P8)</f>
        <v>0.66666666666667</v>
      </c>
      <c r="X8" s="186">
        <v>22000</v>
      </c>
      <c r="Y8" s="187">
        <f>IFERROR(X8/P8,"-")</f>
        <v>7333.3333333333</v>
      </c>
      <c r="Z8" s="187">
        <f>IFERROR(X8/V8,"-")</f>
        <v>11000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1</v>
      </c>
      <c r="BP8" s="121">
        <v>2</v>
      </c>
      <c r="BQ8" s="122">
        <f>IFERROR(BP8/BN8,"-")</f>
        <v>0.66666666666667</v>
      </c>
      <c r="BR8" s="123">
        <v>22000</v>
      </c>
      <c r="BS8" s="124">
        <f>IFERROR(BR8/BN8,"-")</f>
        <v>7333.3333333333</v>
      </c>
      <c r="BT8" s="125"/>
      <c r="BU8" s="125"/>
      <c r="BV8" s="125">
        <v>2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22000</v>
      </c>
      <c r="CQ8" s="141">
        <v>11000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0</v>
      </c>
      <c r="L9" s="81">
        <v>0</v>
      </c>
      <c r="M9" s="81">
        <v>33</v>
      </c>
      <c r="N9" s="91">
        <v>4</v>
      </c>
      <c r="O9" s="92">
        <v>0</v>
      </c>
      <c r="P9" s="93">
        <f>N9+O9</f>
        <v>4</v>
      </c>
      <c r="Q9" s="82">
        <f>IFERROR(P9/M9,"-")</f>
        <v>0.12121212121212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0.25</v>
      </c>
      <c r="X9" s="186">
        <v>5000</v>
      </c>
      <c r="Y9" s="187">
        <f>IFERROR(X9/P9,"-")</f>
        <v>1250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>
        <v>1</v>
      </c>
      <c r="BQ9" s="122">
        <f>IFERROR(BP9/BN9,"-")</f>
        <v>0.5</v>
      </c>
      <c r="BR9" s="123">
        <v>5000</v>
      </c>
      <c r="BS9" s="124">
        <f>IFERROR(BR9/BN9,"-")</f>
        <v>2500</v>
      </c>
      <c r="BT9" s="125">
        <v>1</v>
      </c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0</v>
      </c>
      <c r="L10" s="81">
        <v>0</v>
      </c>
      <c r="M10" s="81">
        <v>43</v>
      </c>
      <c r="N10" s="91">
        <v>18</v>
      </c>
      <c r="O10" s="92">
        <v>0</v>
      </c>
      <c r="P10" s="93">
        <f>N10+O10</f>
        <v>18</v>
      </c>
      <c r="Q10" s="82">
        <f>IFERROR(P10/M10,"-")</f>
        <v>0.41860465116279</v>
      </c>
      <c r="R10" s="81">
        <v>0</v>
      </c>
      <c r="S10" s="81">
        <v>2</v>
      </c>
      <c r="T10" s="82">
        <f>IFERROR(S10/(O10+P10),"-")</f>
        <v>0.11111111111111</v>
      </c>
      <c r="U10" s="182"/>
      <c r="V10" s="84">
        <v>3</v>
      </c>
      <c r="W10" s="82">
        <f>IF(P10=0,"-",V10/P10)</f>
        <v>0.16666666666667</v>
      </c>
      <c r="X10" s="186">
        <v>382000</v>
      </c>
      <c r="Y10" s="187">
        <f>IFERROR(X10/P10,"-")</f>
        <v>21222.222222222</v>
      </c>
      <c r="Z10" s="187">
        <f>IFERROR(X10/V10,"-")</f>
        <v>127333.33333333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0.055555555555556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0.22222222222222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8</v>
      </c>
      <c r="BX10" s="127">
        <f>IF(P10=0,"",IF(BW10=0,"",(BW10/P10)))</f>
        <v>0.44444444444444</v>
      </c>
      <c r="BY10" s="128">
        <v>4</v>
      </c>
      <c r="BZ10" s="129">
        <f>IFERROR(BY10/BW10,"-")</f>
        <v>0.5</v>
      </c>
      <c r="CA10" s="130">
        <v>308000</v>
      </c>
      <c r="CB10" s="131">
        <f>IFERROR(CA10/BW10,"-")</f>
        <v>38500</v>
      </c>
      <c r="CC10" s="132">
        <v>2</v>
      </c>
      <c r="CD10" s="132"/>
      <c r="CE10" s="132">
        <v>2</v>
      </c>
      <c r="CF10" s="133">
        <v>5</v>
      </c>
      <c r="CG10" s="134">
        <f>IF(P10=0,"",IF(CF10=0,"",(CF10/P10)))</f>
        <v>0.27777777777778</v>
      </c>
      <c r="CH10" s="135">
        <v>1</v>
      </c>
      <c r="CI10" s="136">
        <f>IFERROR(CH10/CF10,"-")</f>
        <v>0.2</v>
      </c>
      <c r="CJ10" s="137">
        <v>370500</v>
      </c>
      <c r="CK10" s="138">
        <f>IFERROR(CJ10/CF10,"-")</f>
        <v>74100</v>
      </c>
      <c r="CL10" s="139"/>
      <c r="CM10" s="139"/>
      <c r="CN10" s="139">
        <v>1</v>
      </c>
      <c r="CO10" s="140">
        <v>3</v>
      </c>
      <c r="CP10" s="141">
        <v>382000</v>
      </c>
      <c r="CQ10" s="141">
        <v>370500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0.40175438596491</v>
      </c>
      <c r="B11" s="203" t="s">
        <v>77</v>
      </c>
      <c r="C11" s="203"/>
      <c r="D11" s="203" t="s">
        <v>61</v>
      </c>
      <c r="E11" s="203" t="s">
        <v>62</v>
      </c>
      <c r="F11" s="203" t="s">
        <v>63</v>
      </c>
      <c r="G11" s="203" t="s">
        <v>78</v>
      </c>
      <c r="H11" s="90" t="s">
        <v>65</v>
      </c>
      <c r="I11" s="204" t="s">
        <v>66</v>
      </c>
      <c r="J11" s="188">
        <v>570000</v>
      </c>
      <c r="K11" s="81">
        <v>0</v>
      </c>
      <c r="L11" s="81">
        <v>0</v>
      </c>
      <c r="M11" s="81">
        <v>86</v>
      </c>
      <c r="N11" s="91">
        <v>11</v>
      </c>
      <c r="O11" s="92">
        <v>0</v>
      </c>
      <c r="P11" s="93">
        <f>N11+O11</f>
        <v>11</v>
      </c>
      <c r="Q11" s="82">
        <f>IFERROR(P11/M11,"-")</f>
        <v>0.12790697674419</v>
      </c>
      <c r="R11" s="81">
        <v>0</v>
      </c>
      <c r="S11" s="81">
        <v>5</v>
      </c>
      <c r="T11" s="82">
        <f>IFERROR(S11/(O11+P11),"-")</f>
        <v>0.45454545454545</v>
      </c>
      <c r="U11" s="182">
        <f>IFERROR(J11/SUM(P11:P16),"-")</f>
        <v>11400</v>
      </c>
      <c r="V11" s="84">
        <v>2</v>
      </c>
      <c r="W11" s="82">
        <f>IF(P11=0,"-",V11/P11)</f>
        <v>0.18181818181818</v>
      </c>
      <c r="X11" s="186">
        <v>28000</v>
      </c>
      <c r="Y11" s="187">
        <f>IFERROR(X11/P11,"-")</f>
        <v>2545.4545454545</v>
      </c>
      <c r="Z11" s="187">
        <f>IFERROR(X11/V11,"-")</f>
        <v>14000</v>
      </c>
      <c r="AA11" s="188">
        <f>SUM(X11:X16)-SUM(J11:J16)</f>
        <v>-341000</v>
      </c>
      <c r="AB11" s="85">
        <f>SUM(X11:X16)/SUM(J11:J16)</f>
        <v>0.40175438596491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6</v>
      </c>
      <c r="BF11" s="113">
        <f>IF(P11=0,"",IF(BE11=0,"",(BE11/P11)))</f>
        <v>0.54545454545455</v>
      </c>
      <c r="BG11" s="112">
        <v>2</v>
      </c>
      <c r="BH11" s="114">
        <f>IFERROR(BG11/BE11,"-")</f>
        <v>0.33333333333333</v>
      </c>
      <c r="BI11" s="115">
        <v>79000</v>
      </c>
      <c r="BJ11" s="116">
        <f>IFERROR(BI11/BE11,"-")</f>
        <v>13166.666666667</v>
      </c>
      <c r="BK11" s="117"/>
      <c r="BL11" s="117">
        <v>1</v>
      </c>
      <c r="BM11" s="117">
        <v>1</v>
      </c>
      <c r="BN11" s="119">
        <v>4</v>
      </c>
      <c r="BO11" s="120">
        <f>IF(P11=0,"",IF(BN11=0,"",(BN11/P11)))</f>
        <v>0.36363636363636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0.090909090909091</v>
      </c>
      <c r="BY11" s="128">
        <v>1</v>
      </c>
      <c r="BZ11" s="129">
        <f>IFERROR(BY11/BW11,"-")</f>
        <v>1</v>
      </c>
      <c r="CA11" s="130">
        <v>18000</v>
      </c>
      <c r="CB11" s="131">
        <f>IFERROR(CA11/BW11,"-")</f>
        <v>18000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28000</v>
      </c>
      <c r="CQ11" s="141">
        <v>69000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61</v>
      </c>
      <c r="E12" s="203" t="s">
        <v>62</v>
      </c>
      <c r="F12" s="203" t="s">
        <v>75</v>
      </c>
      <c r="G12" s="203"/>
      <c r="H12" s="90"/>
      <c r="I12" s="90"/>
      <c r="J12" s="188"/>
      <c r="K12" s="81">
        <v>0</v>
      </c>
      <c r="L12" s="81">
        <v>0</v>
      </c>
      <c r="M12" s="81">
        <v>25</v>
      </c>
      <c r="N12" s="91">
        <v>10</v>
      </c>
      <c r="O12" s="92">
        <v>0</v>
      </c>
      <c r="P12" s="93">
        <f>N12+O12</f>
        <v>10</v>
      </c>
      <c r="Q12" s="82">
        <f>IFERROR(P12/M12,"-")</f>
        <v>0.4</v>
      </c>
      <c r="R12" s="81">
        <v>0</v>
      </c>
      <c r="S12" s="81">
        <v>2</v>
      </c>
      <c r="T12" s="82">
        <f>IFERROR(S12/(O12+P12),"-")</f>
        <v>0.2</v>
      </c>
      <c r="U12" s="182"/>
      <c r="V12" s="84">
        <v>1</v>
      </c>
      <c r="W12" s="82">
        <f>IF(P12=0,"-",V12/P12)</f>
        <v>0.1</v>
      </c>
      <c r="X12" s="186">
        <v>11000</v>
      </c>
      <c r="Y12" s="187">
        <f>IFERROR(X12/P12,"-")</f>
        <v>1100</v>
      </c>
      <c r="Z12" s="187">
        <f>IFERROR(X12/V12,"-")</f>
        <v>11000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5</v>
      </c>
      <c r="BO12" s="120">
        <f>IF(P12=0,"",IF(BN12=0,"",(BN12/P12)))</f>
        <v>0.5</v>
      </c>
      <c r="BP12" s="121">
        <v>1</v>
      </c>
      <c r="BQ12" s="122">
        <f>IFERROR(BP12/BN12,"-")</f>
        <v>0.2</v>
      </c>
      <c r="BR12" s="123">
        <v>109000</v>
      </c>
      <c r="BS12" s="124">
        <f>IFERROR(BR12/BN12,"-")</f>
        <v>21800</v>
      </c>
      <c r="BT12" s="125"/>
      <c r="BU12" s="125"/>
      <c r="BV12" s="125">
        <v>1</v>
      </c>
      <c r="BW12" s="126">
        <v>4</v>
      </c>
      <c r="BX12" s="127">
        <f>IF(P12=0,"",IF(BW12=0,"",(BW12/P12)))</f>
        <v>0.4</v>
      </c>
      <c r="BY12" s="128">
        <v>1</v>
      </c>
      <c r="BZ12" s="129">
        <f>IFERROR(BY12/BW12,"-")</f>
        <v>0.25</v>
      </c>
      <c r="CA12" s="130">
        <v>11000</v>
      </c>
      <c r="CB12" s="131">
        <f>IFERROR(CA12/BW12,"-")</f>
        <v>2750</v>
      </c>
      <c r="CC12" s="132"/>
      <c r="CD12" s="132"/>
      <c r="CE12" s="132">
        <v>1</v>
      </c>
      <c r="CF12" s="133">
        <v>1</v>
      </c>
      <c r="CG12" s="134">
        <f>IF(P12=0,"",IF(CF12=0,"",(CF12/P12)))</f>
        <v>0.1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11000</v>
      </c>
      <c r="CQ12" s="141">
        <v>109000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80</v>
      </c>
      <c r="C13" s="203"/>
      <c r="D13" s="203" t="s">
        <v>61</v>
      </c>
      <c r="E13" s="203" t="s">
        <v>62</v>
      </c>
      <c r="F13" s="203" t="s">
        <v>81</v>
      </c>
      <c r="G13" s="203" t="s">
        <v>82</v>
      </c>
      <c r="H13" s="90" t="s">
        <v>83</v>
      </c>
      <c r="I13" s="205" t="s">
        <v>84</v>
      </c>
      <c r="J13" s="188"/>
      <c r="K13" s="81">
        <v>0</v>
      </c>
      <c r="L13" s="81">
        <v>0</v>
      </c>
      <c r="M13" s="81">
        <v>94</v>
      </c>
      <c r="N13" s="91">
        <v>7</v>
      </c>
      <c r="O13" s="92">
        <v>0</v>
      </c>
      <c r="P13" s="93">
        <f>N13+O13</f>
        <v>7</v>
      </c>
      <c r="Q13" s="82">
        <f>IFERROR(P13/M13,"-")</f>
        <v>0.074468085106383</v>
      </c>
      <c r="R13" s="81">
        <v>0</v>
      </c>
      <c r="S13" s="81">
        <v>2</v>
      </c>
      <c r="T13" s="82">
        <f>IFERROR(S13/(O13+P13),"-")</f>
        <v>0.28571428571429</v>
      </c>
      <c r="U13" s="182"/>
      <c r="V13" s="84">
        <v>1</v>
      </c>
      <c r="W13" s="82">
        <f>IF(P13=0,"-",V13/P13)</f>
        <v>0.14285714285714</v>
      </c>
      <c r="X13" s="186">
        <v>60000</v>
      </c>
      <c r="Y13" s="187">
        <f>IFERROR(X13/P13,"-")</f>
        <v>8571.4285714286</v>
      </c>
      <c r="Z13" s="187">
        <f>IFERROR(X13/V13,"-")</f>
        <v>60000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0.14285714285714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0.14285714285714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0.28571428571429</v>
      </c>
      <c r="BP13" s="121">
        <v>1</v>
      </c>
      <c r="BQ13" s="122">
        <f>IFERROR(BP13/BN13,"-")</f>
        <v>0.5</v>
      </c>
      <c r="BR13" s="123">
        <v>30000</v>
      </c>
      <c r="BS13" s="124">
        <f>IFERROR(BR13/BN13,"-")</f>
        <v>15000</v>
      </c>
      <c r="BT13" s="125"/>
      <c r="BU13" s="125"/>
      <c r="BV13" s="125">
        <v>1</v>
      </c>
      <c r="BW13" s="126">
        <v>3</v>
      </c>
      <c r="BX13" s="127">
        <f>IF(P13=0,"",IF(BW13=0,"",(BW13/P13)))</f>
        <v>0.42857142857143</v>
      </c>
      <c r="BY13" s="128">
        <v>1</v>
      </c>
      <c r="BZ13" s="129">
        <f>IFERROR(BY13/BW13,"-")</f>
        <v>0.33333333333333</v>
      </c>
      <c r="CA13" s="130">
        <v>60000</v>
      </c>
      <c r="CB13" s="131">
        <f>IFERROR(CA13/BW13,"-")</f>
        <v>20000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60000</v>
      </c>
      <c r="CQ13" s="141">
        <v>60000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85</v>
      </c>
      <c r="C14" s="203"/>
      <c r="D14" s="203" t="s">
        <v>61</v>
      </c>
      <c r="E14" s="203"/>
      <c r="F14" s="203" t="s">
        <v>75</v>
      </c>
      <c r="G14" s="203"/>
      <c r="H14" s="90"/>
      <c r="I14" s="90"/>
      <c r="J14" s="188"/>
      <c r="K14" s="81">
        <v>0</v>
      </c>
      <c r="L14" s="81">
        <v>0</v>
      </c>
      <c r="M14" s="81">
        <v>20</v>
      </c>
      <c r="N14" s="91">
        <v>5</v>
      </c>
      <c r="O14" s="92">
        <v>0</v>
      </c>
      <c r="P14" s="93">
        <f>N14+O14</f>
        <v>5</v>
      </c>
      <c r="Q14" s="82">
        <f>IFERROR(P14/M14,"-")</f>
        <v>0.25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</v>
      </c>
      <c r="X14" s="186">
        <v>57000</v>
      </c>
      <c r="Y14" s="187">
        <f>IFERROR(X14/P14,"-")</f>
        <v>11400</v>
      </c>
      <c r="Z14" s="187">
        <f>IFERROR(X14/V14,"-")</f>
        <v>57000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0.2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0.4</v>
      </c>
      <c r="BP14" s="121">
        <v>1</v>
      </c>
      <c r="BQ14" s="122">
        <f>IFERROR(BP14/BN14,"-")</f>
        <v>0.5</v>
      </c>
      <c r="BR14" s="123">
        <v>57000</v>
      </c>
      <c r="BS14" s="124">
        <f>IFERROR(BR14/BN14,"-")</f>
        <v>28500</v>
      </c>
      <c r="BT14" s="125"/>
      <c r="BU14" s="125"/>
      <c r="BV14" s="125">
        <v>1</v>
      </c>
      <c r="BW14" s="126">
        <v>1</v>
      </c>
      <c r="BX14" s="127">
        <f>IF(P14=0,"",IF(BW14=0,"",(BW14/P14)))</f>
        <v>0.2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57000</v>
      </c>
      <c r="CQ14" s="141">
        <v>57000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87</v>
      </c>
      <c r="E15" s="203" t="s">
        <v>88</v>
      </c>
      <c r="F15" s="203" t="s">
        <v>63</v>
      </c>
      <c r="G15" s="203" t="s">
        <v>82</v>
      </c>
      <c r="H15" s="90" t="s">
        <v>83</v>
      </c>
      <c r="I15" s="204" t="s">
        <v>89</v>
      </c>
      <c r="J15" s="188"/>
      <c r="K15" s="81">
        <v>0</v>
      </c>
      <c r="L15" s="81">
        <v>0</v>
      </c>
      <c r="M15" s="81">
        <v>95</v>
      </c>
      <c r="N15" s="91">
        <v>11</v>
      </c>
      <c r="O15" s="92">
        <v>0</v>
      </c>
      <c r="P15" s="93">
        <f>N15+O15</f>
        <v>11</v>
      </c>
      <c r="Q15" s="82">
        <f>IFERROR(P15/M15,"-")</f>
        <v>0.11578947368421</v>
      </c>
      <c r="R15" s="81">
        <v>0</v>
      </c>
      <c r="S15" s="81">
        <v>5</v>
      </c>
      <c r="T15" s="82">
        <f>IFERROR(S15/(O15+P15),"-")</f>
        <v>0.45454545454545</v>
      </c>
      <c r="U15" s="182"/>
      <c r="V15" s="84">
        <v>3</v>
      </c>
      <c r="W15" s="82">
        <f>IF(P15=0,"-",V15/P15)</f>
        <v>0.27272727272727</v>
      </c>
      <c r="X15" s="186">
        <v>19000</v>
      </c>
      <c r="Y15" s="187">
        <f>IFERROR(X15/P15,"-")</f>
        <v>1727.2727272727</v>
      </c>
      <c r="Z15" s="187">
        <f>IFERROR(X15/V15,"-")</f>
        <v>6333.3333333333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0.27272727272727</v>
      </c>
      <c r="BG15" s="112">
        <v>2</v>
      </c>
      <c r="BH15" s="114">
        <f>IFERROR(BG15/BE15,"-")</f>
        <v>0.66666666666667</v>
      </c>
      <c r="BI15" s="115">
        <v>11000</v>
      </c>
      <c r="BJ15" s="116">
        <f>IFERROR(BI15/BE15,"-")</f>
        <v>3666.6666666667</v>
      </c>
      <c r="BK15" s="117">
        <v>1</v>
      </c>
      <c r="BL15" s="117">
        <v>1</v>
      </c>
      <c r="BM15" s="117"/>
      <c r="BN15" s="119">
        <v>2</v>
      </c>
      <c r="BO15" s="120">
        <f>IF(P15=0,"",IF(BN15=0,"",(BN15/P15)))</f>
        <v>0.18181818181818</v>
      </c>
      <c r="BP15" s="121">
        <v>1</v>
      </c>
      <c r="BQ15" s="122">
        <f>IFERROR(BP15/BN15,"-")</f>
        <v>0.5</v>
      </c>
      <c r="BR15" s="123">
        <v>8000</v>
      </c>
      <c r="BS15" s="124">
        <f>IFERROR(BR15/BN15,"-")</f>
        <v>4000</v>
      </c>
      <c r="BT15" s="125"/>
      <c r="BU15" s="125">
        <v>1</v>
      </c>
      <c r="BV15" s="125"/>
      <c r="BW15" s="126">
        <v>6</v>
      </c>
      <c r="BX15" s="127">
        <f>IF(P15=0,"",IF(BW15=0,"",(BW15/P15)))</f>
        <v>0.54545454545455</v>
      </c>
      <c r="BY15" s="128">
        <v>1</v>
      </c>
      <c r="BZ15" s="129">
        <f>IFERROR(BY15/BW15,"-")</f>
        <v>0.16666666666667</v>
      </c>
      <c r="CA15" s="130">
        <v>3000</v>
      </c>
      <c r="CB15" s="131">
        <f>IFERROR(CA15/BW15,"-")</f>
        <v>500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19000</v>
      </c>
      <c r="CQ15" s="141">
        <v>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87</v>
      </c>
      <c r="E16" s="203" t="s">
        <v>88</v>
      </c>
      <c r="F16" s="203" t="s">
        <v>75</v>
      </c>
      <c r="G16" s="203"/>
      <c r="H16" s="90"/>
      <c r="I16" s="90"/>
      <c r="J16" s="188"/>
      <c r="K16" s="81">
        <v>0</v>
      </c>
      <c r="L16" s="81">
        <v>0</v>
      </c>
      <c r="M16" s="81">
        <v>35</v>
      </c>
      <c r="N16" s="91">
        <v>6</v>
      </c>
      <c r="O16" s="92">
        <v>0</v>
      </c>
      <c r="P16" s="93">
        <f>N16+O16</f>
        <v>6</v>
      </c>
      <c r="Q16" s="82">
        <f>IFERROR(P16/M16,"-")</f>
        <v>0.17142857142857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0.16666666666667</v>
      </c>
      <c r="X16" s="186">
        <v>54000</v>
      </c>
      <c r="Y16" s="187">
        <f>IFERROR(X16/P16,"-")</f>
        <v>9000</v>
      </c>
      <c r="Z16" s="187">
        <f>IFERROR(X16/V16,"-")</f>
        <v>54000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2</v>
      </c>
      <c r="AW16" s="107">
        <f>IF(P16=0,"",IF(AV16=0,"",(AV16/P16)))</f>
        <v>0.33333333333333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0.33333333333333</v>
      </c>
      <c r="BP16" s="121">
        <v>1</v>
      </c>
      <c r="BQ16" s="122">
        <f>IFERROR(BP16/BN16,"-")</f>
        <v>0.5</v>
      </c>
      <c r="BR16" s="123">
        <v>54000</v>
      </c>
      <c r="BS16" s="124">
        <f>IFERROR(BR16/BN16,"-")</f>
        <v>27000</v>
      </c>
      <c r="BT16" s="125"/>
      <c r="BU16" s="125"/>
      <c r="BV16" s="125">
        <v>1</v>
      </c>
      <c r="BW16" s="126">
        <v>1</v>
      </c>
      <c r="BX16" s="127">
        <f>IF(P16=0,"",IF(BW16=0,"",(BW16/P16)))</f>
        <v>0.16666666666667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0.16666666666667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54000</v>
      </c>
      <c r="CQ16" s="141">
        <v>54000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</v>
      </c>
      <c r="B17" s="203" t="s">
        <v>91</v>
      </c>
      <c r="C17" s="203"/>
      <c r="D17" s="203" t="s">
        <v>61</v>
      </c>
      <c r="E17" s="203" t="s">
        <v>92</v>
      </c>
      <c r="F17" s="203" t="s">
        <v>63</v>
      </c>
      <c r="G17" s="203" t="s">
        <v>93</v>
      </c>
      <c r="H17" s="90" t="s">
        <v>65</v>
      </c>
      <c r="I17" s="204" t="s">
        <v>94</v>
      </c>
      <c r="J17" s="188">
        <v>150000</v>
      </c>
      <c r="K17" s="81">
        <v>0</v>
      </c>
      <c r="L17" s="81">
        <v>0</v>
      </c>
      <c r="M17" s="81">
        <v>43</v>
      </c>
      <c r="N17" s="91">
        <v>4</v>
      </c>
      <c r="O17" s="92">
        <v>0</v>
      </c>
      <c r="P17" s="93">
        <f>N17+O17</f>
        <v>4</v>
      </c>
      <c r="Q17" s="82">
        <f>IFERROR(P17/M17,"-")</f>
        <v>0.093023255813953</v>
      </c>
      <c r="R17" s="81">
        <v>0</v>
      </c>
      <c r="S17" s="81">
        <v>1</v>
      </c>
      <c r="T17" s="82">
        <f>IFERROR(S17/(O17+P17),"-")</f>
        <v>0.25</v>
      </c>
      <c r="U17" s="182">
        <f>IFERROR(J17/SUM(P17:P18),"-")</f>
        <v>30000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-150000</v>
      </c>
      <c r="AB17" s="85">
        <f>SUM(X17:X18)/SUM(J17:J18)</f>
        <v>0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0.25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61</v>
      </c>
      <c r="E18" s="203" t="s">
        <v>92</v>
      </c>
      <c r="F18" s="203" t="s">
        <v>75</v>
      </c>
      <c r="G18" s="203"/>
      <c r="H18" s="90"/>
      <c r="I18" s="90"/>
      <c r="J18" s="188"/>
      <c r="K18" s="81">
        <v>0</v>
      </c>
      <c r="L18" s="81">
        <v>0</v>
      </c>
      <c r="M18" s="81">
        <v>6</v>
      </c>
      <c r="N18" s="91">
        <v>1</v>
      </c>
      <c r="O18" s="92">
        <v>0</v>
      </c>
      <c r="P18" s="93">
        <f>N18+O18</f>
        <v>1</v>
      </c>
      <c r="Q18" s="82">
        <f>IFERROR(P18/M18,"-")</f>
        <v>0.16666666666667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0.5</v>
      </c>
      <c r="B19" s="203" t="s">
        <v>96</v>
      </c>
      <c r="C19" s="203"/>
      <c r="D19" s="203" t="s">
        <v>87</v>
      </c>
      <c r="E19" s="203" t="s">
        <v>88</v>
      </c>
      <c r="F19" s="203" t="s">
        <v>81</v>
      </c>
      <c r="G19" s="203" t="s">
        <v>93</v>
      </c>
      <c r="H19" s="90" t="s">
        <v>83</v>
      </c>
      <c r="I19" s="204" t="s">
        <v>97</v>
      </c>
      <c r="J19" s="188">
        <v>90000</v>
      </c>
      <c r="K19" s="81">
        <v>0</v>
      </c>
      <c r="L19" s="81">
        <v>0</v>
      </c>
      <c r="M19" s="81">
        <v>31</v>
      </c>
      <c r="N19" s="91">
        <v>3</v>
      </c>
      <c r="O19" s="92">
        <v>0</v>
      </c>
      <c r="P19" s="93">
        <f>N19+O19</f>
        <v>3</v>
      </c>
      <c r="Q19" s="82">
        <f>IFERROR(P19/M19,"-")</f>
        <v>0.096774193548387</v>
      </c>
      <c r="R19" s="81">
        <v>1</v>
      </c>
      <c r="S19" s="81">
        <v>0</v>
      </c>
      <c r="T19" s="82">
        <f>IFERROR(S19/(O19+P19),"-")</f>
        <v>0</v>
      </c>
      <c r="U19" s="182">
        <f>IFERROR(J19/SUM(P19:P20),"-")</f>
        <v>18000</v>
      </c>
      <c r="V19" s="84">
        <v>1</v>
      </c>
      <c r="W19" s="82">
        <f>IF(P19=0,"-",V19/P19)</f>
        <v>0.33333333333333</v>
      </c>
      <c r="X19" s="186">
        <v>45000</v>
      </c>
      <c r="Y19" s="187">
        <f>IFERROR(X19/P19,"-")</f>
        <v>15000</v>
      </c>
      <c r="Z19" s="187">
        <f>IFERROR(X19/V19,"-")</f>
        <v>45000</v>
      </c>
      <c r="AA19" s="188">
        <f>SUM(X19:X20)-SUM(J19:J20)</f>
        <v>-45000</v>
      </c>
      <c r="AB19" s="85">
        <f>SUM(X19:X20)/SUM(J19:J20)</f>
        <v>0.5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0.66666666666667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45000</v>
      </c>
      <c r="CB19" s="131">
        <f>IFERROR(CA19/BW19,"-")</f>
        <v>45000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45000</v>
      </c>
      <c r="CQ19" s="141">
        <v>45000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98</v>
      </c>
      <c r="C20" s="203"/>
      <c r="D20" s="203" t="s">
        <v>87</v>
      </c>
      <c r="E20" s="203" t="s">
        <v>88</v>
      </c>
      <c r="F20" s="203" t="s">
        <v>75</v>
      </c>
      <c r="G20" s="203"/>
      <c r="H20" s="90"/>
      <c r="I20" s="90"/>
      <c r="J20" s="188"/>
      <c r="K20" s="81">
        <v>0</v>
      </c>
      <c r="L20" s="81">
        <v>0</v>
      </c>
      <c r="M20" s="81">
        <v>2</v>
      </c>
      <c r="N20" s="91">
        <v>2</v>
      </c>
      <c r="O20" s="92">
        <v>0</v>
      </c>
      <c r="P20" s="93">
        <f>N20+O20</f>
        <v>2</v>
      </c>
      <c r="Q20" s="82">
        <f>IFERROR(P20/M20,"-")</f>
        <v>1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0.3875</v>
      </c>
      <c r="B21" s="203" t="s">
        <v>99</v>
      </c>
      <c r="C21" s="203"/>
      <c r="D21" s="203" t="s">
        <v>100</v>
      </c>
      <c r="E21" s="203" t="s">
        <v>101</v>
      </c>
      <c r="F21" s="203" t="s">
        <v>63</v>
      </c>
      <c r="G21" s="203" t="s">
        <v>64</v>
      </c>
      <c r="H21" s="90" t="s">
        <v>102</v>
      </c>
      <c r="I21" s="90" t="s">
        <v>103</v>
      </c>
      <c r="J21" s="188">
        <v>400000</v>
      </c>
      <c r="K21" s="81">
        <v>0</v>
      </c>
      <c r="L21" s="81">
        <v>0</v>
      </c>
      <c r="M21" s="81">
        <v>85</v>
      </c>
      <c r="N21" s="91">
        <v>5</v>
      </c>
      <c r="O21" s="92">
        <v>0</v>
      </c>
      <c r="P21" s="93">
        <f>N21+O21</f>
        <v>5</v>
      </c>
      <c r="Q21" s="82">
        <f>IFERROR(P21/M21,"-")</f>
        <v>0.058823529411765</v>
      </c>
      <c r="R21" s="81">
        <v>0</v>
      </c>
      <c r="S21" s="81">
        <v>2</v>
      </c>
      <c r="T21" s="82">
        <f>IFERROR(S21/(O21+P21),"-")</f>
        <v>0.4</v>
      </c>
      <c r="U21" s="182">
        <f>IFERROR(J21/SUM(P21:P25),"-")</f>
        <v>11111.111111111</v>
      </c>
      <c r="V21" s="84">
        <v>2</v>
      </c>
      <c r="W21" s="82">
        <f>IF(P21=0,"-",V21/P21)</f>
        <v>0.4</v>
      </c>
      <c r="X21" s="186">
        <v>23000</v>
      </c>
      <c r="Y21" s="187">
        <f>IFERROR(X21/P21,"-")</f>
        <v>4600</v>
      </c>
      <c r="Z21" s="187">
        <f>IFERROR(X21/V21,"-")</f>
        <v>11500</v>
      </c>
      <c r="AA21" s="188">
        <f>SUM(X21:X25)-SUM(J21:J25)</f>
        <v>-245000</v>
      </c>
      <c r="AB21" s="85">
        <f>SUM(X21:X25)/SUM(J21:J25)</f>
        <v>0.3875</v>
      </c>
      <c r="AC21" s="79"/>
      <c r="AD21" s="94">
        <v>1</v>
      </c>
      <c r="AE21" s="95">
        <f>IF(P21=0,"",IF(AD21=0,"",(AD21/P21)))</f>
        <v>0.2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0.6</v>
      </c>
      <c r="BP21" s="121">
        <v>1</v>
      </c>
      <c r="BQ21" s="122">
        <f>IFERROR(BP21/BN21,"-")</f>
        <v>0.33333333333333</v>
      </c>
      <c r="BR21" s="123">
        <v>3000</v>
      </c>
      <c r="BS21" s="124">
        <f>IFERROR(BR21/BN21,"-")</f>
        <v>1000</v>
      </c>
      <c r="BT21" s="125">
        <v>1</v>
      </c>
      <c r="BU21" s="125"/>
      <c r="BV21" s="125"/>
      <c r="BW21" s="126">
        <v>1</v>
      </c>
      <c r="BX21" s="127">
        <f>IF(P21=0,"",IF(BW21=0,"",(BW21/P21)))</f>
        <v>0.2</v>
      </c>
      <c r="BY21" s="128">
        <v>1</v>
      </c>
      <c r="BZ21" s="129">
        <f>IFERROR(BY21/BW21,"-")</f>
        <v>1</v>
      </c>
      <c r="CA21" s="130">
        <v>20000</v>
      </c>
      <c r="CB21" s="131">
        <f>IFERROR(CA21/BW21,"-")</f>
        <v>20000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23000</v>
      </c>
      <c r="CQ21" s="141">
        <v>20000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104</v>
      </c>
      <c r="C22" s="203"/>
      <c r="D22" s="203" t="s">
        <v>105</v>
      </c>
      <c r="E22" s="203" t="s">
        <v>106</v>
      </c>
      <c r="F22" s="203" t="s">
        <v>63</v>
      </c>
      <c r="G22" s="203"/>
      <c r="H22" s="90" t="s">
        <v>102</v>
      </c>
      <c r="I22" s="90"/>
      <c r="J22" s="188"/>
      <c r="K22" s="81">
        <v>0</v>
      </c>
      <c r="L22" s="81">
        <v>0</v>
      </c>
      <c r="M22" s="81">
        <v>73</v>
      </c>
      <c r="N22" s="91">
        <v>3</v>
      </c>
      <c r="O22" s="92">
        <v>0</v>
      </c>
      <c r="P22" s="93">
        <f>N22+O22</f>
        <v>3</v>
      </c>
      <c r="Q22" s="82">
        <f>IFERROR(P22/M22,"-")</f>
        <v>0.041095890410959</v>
      </c>
      <c r="R22" s="81">
        <v>0</v>
      </c>
      <c r="S22" s="81">
        <v>2</v>
      </c>
      <c r="T22" s="82">
        <f>IFERROR(S22/(O22+P22),"-")</f>
        <v>0.66666666666667</v>
      </c>
      <c r="U22" s="182"/>
      <c r="V22" s="84">
        <v>1</v>
      </c>
      <c r="W22" s="82">
        <f>IF(P22=0,"-",V22/P22)</f>
        <v>0.33333333333333</v>
      </c>
      <c r="X22" s="186">
        <v>3000</v>
      </c>
      <c r="Y22" s="187">
        <f>IFERROR(X22/P22,"-")</f>
        <v>1000</v>
      </c>
      <c r="Z22" s="187">
        <f>IFERROR(X22/V22,"-")</f>
        <v>3000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0.66666666666667</v>
      </c>
      <c r="BY22" s="128">
        <v>1</v>
      </c>
      <c r="BZ22" s="129">
        <f>IFERROR(BY22/BW22,"-")</f>
        <v>0.5</v>
      </c>
      <c r="CA22" s="130">
        <v>3000</v>
      </c>
      <c r="CB22" s="131">
        <f>IFERROR(CA22/BW22,"-")</f>
        <v>1500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3000</v>
      </c>
      <c r="CQ22" s="141">
        <v>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108</v>
      </c>
      <c r="E23" s="203" t="s">
        <v>109</v>
      </c>
      <c r="F23" s="203" t="s">
        <v>63</v>
      </c>
      <c r="G23" s="203"/>
      <c r="H23" s="90" t="s">
        <v>102</v>
      </c>
      <c r="I23" s="90"/>
      <c r="J23" s="188"/>
      <c r="K23" s="81">
        <v>0</v>
      </c>
      <c r="L23" s="81">
        <v>0</v>
      </c>
      <c r="M23" s="81">
        <v>94</v>
      </c>
      <c r="N23" s="91">
        <v>3</v>
      </c>
      <c r="O23" s="92">
        <v>0</v>
      </c>
      <c r="P23" s="93">
        <f>N23+O23</f>
        <v>3</v>
      </c>
      <c r="Q23" s="82">
        <f>IFERROR(P23/M23,"-")</f>
        <v>0.031914893617021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3</v>
      </c>
      <c r="BX23" s="127">
        <f>IF(P23=0,"",IF(BW23=0,"",(BW23/P23)))</f>
        <v>1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111</v>
      </c>
      <c r="E24" s="203" t="s">
        <v>112</v>
      </c>
      <c r="F24" s="203" t="s">
        <v>63</v>
      </c>
      <c r="G24" s="203"/>
      <c r="H24" s="90" t="s">
        <v>102</v>
      </c>
      <c r="I24" s="90"/>
      <c r="J24" s="188"/>
      <c r="K24" s="81">
        <v>0</v>
      </c>
      <c r="L24" s="81">
        <v>0</v>
      </c>
      <c r="M24" s="81">
        <v>83</v>
      </c>
      <c r="N24" s="91">
        <v>4</v>
      </c>
      <c r="O24" s="92">
        <v>0</v>
      </c>
      <c r="P24" s="93">
        <f>N24+O24</f>
        <v>4</v>
      </c>
      <c r="Q24" s="82">
        <f>IFERROR(P24/M24,"-")</f>
        <v>0.048192771084337</v>
      </c>
      <c r="R24" s="81">
        <v>0</v>
      </c>
      <c r="S24" s="81">
        <v>2</v>
      </c>
      <c r="T24" s="82">
        <f>IFERROR(S24/(O24+P24),"-")</f>
        <v>0.5</v>
      </c>
      <c r="U24" s="182"/>
      <c r="V24" s="84">
        <v>1</v>
      </c>
      <c r="W24" s="82">
        <f>IF(P24=0,"-",V24/P24)</f>
        <v>0.25</v>
      </c>
      <c r="X24" s="186">
        <v>11000</v>
      </c>
      <c r="Y24" s="187">
        <f>IFERROR(X24/P24,"-")</f>
        <v>2750</v>
      </c>
      <c r="Z24" s="187">
        <f>IFERROR(X24/V24,"-")</f>
        <v>11000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0.25</v>
      </c>
      <c r="AX24" s="106">
        <v>1</v>
      </c>
      <c r="AY24" s="108">
        <f>IFERROR(AX24/AV24,"-")</f>
        <v>1</v>
      </c>
      <c r="AZ24" s="109">
        <v>11000</v>
      </c>
      <c r="BA24" s="110">
        <f>IFERROR(AZ24/AV24,"-")</f>
        <v>11000</v>
      </c>
      <c r="BB24" s="111"/>
      <c r="BC24" s="111"/>
      <c r="BD24" s="111">
        <v>1</v>
      </c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0.25</v>
      </c>
      <c r="BP24" s="121">
        <v>1</v>
      </c>
      <c r="BQ24" s="122">
        <f>IFERROR(BP24/BN24,"-")</f>
        <v>1</v>
      </c>
      <c r="BR24" s="123">
        <v>1000</v>
      </c>
      <c r="BS24" s="124">
        <f>IFERROR(BR24/BN24,"-")</f>
        <v>1000</v>
      </c>
      <c r="BT24" s="125">
        <v>1</v>
      </c>
      <c r="BU24" s="125"/>
      <c r="BV24" s="125"/>
      <c r="BW24" s="126">
        <v>1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0.25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1</v>
      </c>
      <c r="CP24" s="141">
        <v>11000</v>
      </c>
      <c r="CQ24" s="141">
        <v>11000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113</v>
      </c>
      <c r="C25" s="203"/>
      <c r="D25" s="203" t="s">
        <v>74</v>
      </c>
      <c r="E25" s="203" t="s">
        <v>74</v>
      </c>
      <c r="F25" s="203" t="s">
        <v>75</v>
      </c>
      <c r="G25" s="203"/>
      <c r="H25" s="90"/>
      <c r="I25" s="90"/>
      <c r="J25" s="188"/>
      <c r="K25" s="81">
        <v>0</v>
      </c>
      <c r="L25" s="81">
        <v>0</v>
      </c>
      <c r="M25" s="81">
        <v>90</v>
      </c>
      <c r="N25" s="91">
        <v>20</v>
      </c>
      <c r="O25" s="92">
        <v>1</v>
      </c>
      <c r="P25" s="93">
        <f>N25+O25</f>
        <v>21</v>
      </c>
      <c r="Q25" s="82">
        <f>IFERROR(P25/M25,"-")</f>
        <v>0.23333333333333</v>
      </c>
      <c r="R25" s="81">
        <v>0</v>
      </c>
      <c r="S25" s="81">
        <v>3</v>
      </c>
      <c r="T25" s="82">
        <f>IFERROR(S25/(O25+P25),"-")</f>
        <v>0.13636363636364</v>
      </c>
      <c r="U25" s="182"/>
      <c r="V25" s="84">
        <v>1</v>
      </c>
      <c r="W25" s="82">
        <f>IF(P25=0,"-",V25/P25)</f>
        <v>0.047619047619048</v>
      </c>
      <c r="X25" s="186">
        <v>118000</v>
      </c>
      <c r="Y25" s="187">
        <f>IFERROR(X25/P25,"-")</f>
        <v>5619.0476190476</v>
      </c>
      <c r="Z25" s="187">
        <f>IFERROR(X25/V25,"-")</f>
        <v>118000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3</v>
      </c>
      <c r="BF25" s="113">
        <f>IF(P25=0,"",IF(BE25=0,"",(BE25/P25)))</f>
        <v>0.14285714285714</v>
      </c>
      <c r="BG25" s="112">
        <v>1</v>
      </c>
      <c r="BH25" s="114">
        <f>IFERROR(BG25/BE25,"-")</f>
        <v>0.33333333333333</v>
      </c>
      <c r="BI25" s="115">
        <v>8000</v>
      </c>
      <c r="BJ25" s="116">
        <f>IFERROR(BI25/BE25,"-")</f>
        <v>2666.6666666667</v>
      </c>
      <c r="BK25" s="117"/>
      <c r="BL25" s="117">
        <v>1</v>
      </c>
      <c r="BM25" s="117"/>
      <c r="BN25" s="119">
        <v>8</v>
      </c>
      <c r="BO25" s="120">
        <f>IF(P25=0,"",IF(BN25=0,"",(BN25/P25)))</f>
        <v>0.38095238095238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9</v>
      </c>
      <c r="BX25" s="127">
        <f>IF(P25=0,"",IF(BW25=0,"",(BW25/P25)))</f>
        <v>0.42857142857143</v>
      </c>
      <c r="BY25" s="128">
        <v>3</v>
      </c>
      <c r="BZ25" s="129">
        <f>IFERROR(BY25/BW25,"-")</f>
        <v>0.33333333333333</v>
      </c>
      <c r="CA25" s="130">
        <v>178000</v>
      </c>
      <c r="CB25" s="131">
        <f>IFERROR(CA25/BW25,"-")</f>
        <v>19777.777777778</v>
      </c>
      <c r="CC25" s="132"/>
      <c r="CD25" s="132"/>
      <c r="CE25" s="132">
        <v>3</v>
      </c>
      <c r="CF25" s="133">
        <v>1</v>
      </c>
      <c r="CG25" s="134">
        <f>IF(P25=0,"",IF(CF25=0,"",(CF25/P25)))</f>
        <v>0.047619047619048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118000</v>
      </c>
      <c r="CQ25" s="141">
        <v>118000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0.025</v>
      </c>
      <c r="B26" s="203" t="s">
        <v>114</v>
      </c>
      <c r="C26" s="203"/>
      <c r="D26" s="203" t="s">
        <v>87</v>
      </c>
      <c r="E26" s="203" t="s">
        <v>88</v>
      </c>
      <c r="F26" s="203" t="s">
        <v>81</v>
      </c>
      <c r="G26" s="203" t="s">
        <v>64</v>
      </c>
      <c r="H26" s="90" t="s">
        <v>83</v>
      </c>
      <c r="I26" s="90" t="s">
        <v>115</v>
      </c>
      <c r="J26" s="188">
        <v>120000</v>
      </c>
      <c r="K26" s="81">
        <v>0</v>
      </c>
      <c r="L26" s="81">
        <v>0</v>
      </c>
      <c r="M26" s="81">
        <v>56</v>
      </c>
      <c r="N26" s="91">
        <v>5</v>
      </c>
      <c r="O26" s="92">
        <v>0</v>
      </c>
      <c r="P26" s="93">
        <f>N26+O26</f>
        <v>5</v>
      </c>
      <c r="Q26" s="82">
        <f>IFERROR(P26/M26,"-")</f>
        <v>0.089285714285714</v>
      </c>
      <c r="R26" s="81">
        <v>0</v>
      </c>
      <c r="S26" s="81">
        <v>0</v>
      </c>
      <c r="T26" s="82">
        <f>IFERROR(S26/(O26+P26),"-")</f>
        <v>0</v>
      </c>
      <c r="U26" s="182">
        <f>IFERROR(J26/SUM(P26:P27),"-")</f>
        <v>8571.4285714286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-117000</v>
      </c>
      <c r="AB26" s="85">
        <f>SUM(X26:X27)/SUM(J26:J27)</f>
        <v>0.025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5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116</v>
      </c>
      <c r="C27" s="203"/>
      <c r="D27" s="203" t="s">
        <v>87</v>
      </c>
      <c r="E27" s="203" t="s">
        <v>88</v>
      </c>
      <c r="F27" s="203" t="s">
        <v>75</v>
      </c>
      <c r="G27" s="203"/>
      <c r="H27" s="90"/>
      <c r="I27" s="90"/>
      <c r="J27" s="188"/>
      <c r="K27" s="81">
        <v>0</v>
      </c>
      <c r="L27" s="81">
        <v>0</v>
      </c>
      <c r="M27" s="81">
        <v>7</v>
      </c>
      <c r="N27" s="91">
        <v>9</v>
      </c>
      <c r="O27" s="92">
        <v>0</v>
      </c>
      <c r="P27" s="93">
        <f>N27+O27</f>
        <v>9</v>
      </c>
      <c r="Q27" s="82">
        <f>IFERROR(P27/M27,"-")</f>
        <v>1.2857142857143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0.11111111111111</v>
      </c>
      <c r="X27" s="186">
        <v>3000</v>
      </c>
      <c r="Y27" s="187">
        <f>IFERROR(X27/P27,"-")</f>
        <v>333.33333333333</v>
      </c>
      <c r="Z27" s="187">
        <f>IFERROR(X27/V27,"-")</f>
        <v>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3</v>
      </c>
      <c r="BF27" s="113">
        <f>IF(P27=0,"",IF(BE27=0,"",(BE27/P27)))</f>
        <v>0.33333333333333</v>
      </c>
      <c r="BG27" s="112">
        <v>1</v>
      </c>
      <c r="BH27" s="114">
        <f>IFERROR(BG27/BE27,"-")</f>
        <v>0.33333333333333</v>
      </c>
      <c r="BI27" s="115">
        <v>30000</v>
      </c>
      <c r="BJ27" s="116">
        <f>IFERROR(BI27/BE27,"-")</f>
        <v>10000</v>
      </c>
      <c r="BK27" s="117"/>
      <c r="BL27" s="117"/>
      <c r="BM27" s="117">
        <v>1</v>
      </c>
      <c r="BN27" s="119">
        <v>4</v>
      </c>
      <c r="BO27" s="120">
        <f>IF(P27=0,"",IF(BN27=0,"",(BN27/P27)))</f>
        <v>0.44444444444444</v>
      </c>
      <c r="BP27" s="121">
        <v>1</v>
      </c>
      <c r="BQ27" s="122">
        <f>IFERROR(BP27/BN27,"-")</f>
        <v>0.25</v>
      </c>
      <c r="BR27" s="123">
        <v>3000</v>
      </c>
      <c r="BS27" s="124">
        <f>IFERROR(BR27/BN27,"-")</f>
        <v>750</v>
      </c>
      <c r="BT27" s="125">
        <v>1</v>
      </c>
      <c r="BU27" s="125"/>
      <c r="BV27" s="125"/>
      <c r="BW27" s="126">
        <v>2</v>
      </c>
      <c r="BX27" s="127">
        <f>IF(P27=0,"",IF(BW27=0,"",(BW27/P27)))</f>
        <v>0.22222222222222</v>
      </c>
      <c r="BY27" s="128">
        <v>1</v>
      </c>
      <c r="BZ27" s="129">
        <f>IFERROR(BY27/BW27,"-")</f>
        <v>0.5</v>
      </c>
      <c r="CA27" s="130">
        <v>79000</v>
      </c>
      <c r="CB27" s="131">
        <f>IFERROR(CA27/BW27,"-")</f>
        <v>39500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3000</v>
      </c>
      <c r="CQ27" s="141">
        <v>79000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0.73333333333333</v>
      </c>
      <c r="B28" s="203" t="s">
        <v>117</v>
      </c>
      <c r="C28" s="203"/>
      <c r="D28" s="203" t="s">
        <v>87</v>
      </c>
      <c r="E28" s="203" t="s">
        <v>88</v>
      </c>
      <c r="F28" s="203" t="s">
        <v>118</v>
      </c>
      <c r="G28" s="203" t="s">
        <v>68</v>
      </c>
      <c r="H28" s="90" t="s">
        <v>83</v>
      </c>
      <c r="I28" s="205" t="s">
        <v>84</v>
      </c>
      <c r="J28" s="188">
        <v>150000</v>
      </c>
      <c r="K28" s="81">
        <v>0</v>
      </c>
      <c r="L28" s="81">
        <v>0</v>
      </c>
      <c r="M28" s="81">
        <v>32</v>
      </c>
      <c r="N28" s="91">
        <v>2</v>
      </c>
      <c r="O28" s="92">
        <v>0</v>
      </c>
      <c r="P28" s="93">
        <f>N28+O28</f>
        <v>2</v>
      </c>
      <c r="Q28" s="82">
        <f>IFERROR(P28/M28,"-")</f>
        <v>0.0625</v>
      </c>
      <c r="R28" s="81">
        <v>0</v>
      </c>
      <c r="S28" s="81">
        <v>1</v>
      </c>
      <c r="T28" s="82">
        <f>IFERROR(S28/(O28+P28),"-")</f>
        <v>0.5</v>
      </c>
      <c r="U28" s="182">
        <f>IFERROR(J28/SUM(P28:P29),"-")</f>
        <v>18750</v>
      </c>
      <c r="V28" s="84">
        <v>1</v>
      </c>
      <c r="W28" s="82">
        <f>IF(P28=0,"-",V28/P28)</f>
        <v>0.5</v>
      </c>
      <c r="X28" s="186">
        <v>85000</v>
      </c>
      <c r="Y28" s="187">
        <f>IFERROR(X28/P28,"-")</f>
        <v>42500</v>
      </c>
      <c r="Z28" s="187">
        <f>IFERROR(X28/V28,"-")</f>
        <v>85000</v>
      </c>
      <c r="AA28" s="188">
        <f>SUM(X28:X29)-SUM(J28:J29)</f>
        <v>-40000</v>
      </c>
      <c r="AB28" s="85">
        <f>SUM(X28:X29)/SUM(J28:J29)</f>
        <v>0.73333333333333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1</v>
      </c>
      <c r="BP28" s="121">
        <v>1</v>
      </c>
      <c r="BQ28" s="122">
        <f>IFERROR(BP28/BN28,"-")</f>
        <v>0.5</v>
      </c>
      <c r="BR28" s="123">
        <v>85000</v>
      </c>
      <c r="BS28" s="124">
        <f>IFERROR(BR28/BN28,"-")</f>
        <v>42500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85000</v>
      </c>
      <c r="CQ28" s="141">
        <v>85000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119</v>
      </c>
      <c r="C29" s="203"/>
      <c r="D29" s="203" t="s">
        <v>87</v>
      </c>
      <c r="E29" s="203" t="s">
        <v>88</v>
      </c>
      <c r="F29" s="203" t="s">
        <v>75</v>
      </c>
      <c r="G29" s="203"/>
      <c r="H29" s="90"/>
      <c r="I29" s="90"/>
      <c r="J29" s="188"/>
      <c r="K29" s="81">
        <v>0</v>
      </c>
      <c r="L29" s="81">
        <v>0</v>
      </c>
      <c r="M29" s="81">
        <v>13</v>
      </c>
      <c r="N29" s="91">
        <v>6</v>
      </c>
      <c r="O29" s="92">
        <v>0</v>
      </c>
      <c r="P29" s="93">
        <f>N29+O29</f>
        <v>6</v>
      </c>
      <c r="Q29" s="82">
        <f>IFERROR(P29/M29,"-")</f>
        <v>0.46153846153846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1</v>
      </c>
      <c r="W29" s="82">
        <f>IF(P29=0,"-",V29/P29)</f>
        <v>0.16666666666667</v>
      </c>
      <c r="X29" s="186">
        <v>25000</v>
      </c>
      <c r="Y29" s="187">
        <f>IFERROR(X29/P29,"-")</f>
        <v>4166.6666666667</v>
      </c>
      <c r="Z29" s="187">
        <f>IFERROR(X29/V29,"-")</f>
        <v>25000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0.16666666666667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0.33333333333333</v>
      </c>
      <c r="BY29" s="128">
        <v>1</v>
      </c>
      <c r="BZ29" s="129">
        <f>IFERROR(BY29/BW29,"-")</f>
        <v>0.5</v>
      </c>
      <c r="CA29" s="130">
        <v>3000</v>
      </c>
      <c r="CB29" s="131">
        <f>IFERROR(CA29/BW29,"-")</f>
        <v>1500</v>
      </c>
      <c r="CC29" s="132">
        <v>1</v>
      </c>
      <c r="CD29" s="132"/>
      <c r="CE29" s="132"/>
      <c r="CF29" s="133">
        <v>1</v>
      </c>
      <c r="CG29" s="134">
        <f>IF(P29=0,"",IF(CF29=0,"",(CF29/P29)))</f>
        <v>0.16666666666667</v>
      </c>
      <c r="CH29" s="135">
        <v>1</v>
      </c>
      <c r="CI29" s="136">
        <f>IFERROR(CH29/CF29,"-")</f>
        <v>1</v>
      </c>
      <c r="CJ29" s="137">
        <v>25000</v>
      </c>
      <c r="CK29" s="138">
        <f>IFERROR(CJ29/CF29,"-")</f>
        <v>25000</v>
      </c>
      <c r="CL29" s="139"/>
      <c r="CM29" s="139"/>
      <c r="CN29" s="139">
        <v>1</v>
      </c>
      <c r="CO29" s="140">
        <v>1</v>
      </c>
      <c r="CP29" s="141">
        <v>25000</v>
      </c>
      <c r="CQ29" s="141">
        <v>25000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2.5647058823529</v>
      </c>
      <c r="B30" s="203" t="s">
        <v>120</v>
      </c>
      <c r="C30" s="203"/>
      <c r="D30" s="203" t="s">
        <v>121</v>
      </c>
      <c r="E30" s="203" t="s">
        <v>122</v>
      </c>
      <c r="F30" s="203" t="s">
        <v>63</v>
      </c>
      <c r="G30" s="203" t="s">
        <v>64</v>
      </c>
      <c r="H30" s="90" t="s">
        <v>123</v>
      </c>
      <c r="I30" s="204" t="s">
        <v>89</v>
      </c>
      <c r="J30" s="188">
        <v>42500</v>
      </c>
      <c r="K30" s="81">
        <v>0</v>
      </c>
      <c r="L30" s="81">
        <v>0</v>
      </c>
      <c r="M30" s="81">
        <v>24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>
        <f>IFERROR(J30/SUM(P30:P32),"-")</f>
        <v>14166.666666667</v>
      </c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>
        <f>SUM(X30:X32)-SUM(J30:J32)</f>
        <v>66500</v>
      </c>
      <c r="AB30" s="85">
        <f>SUM(X30:X32)/SUM(J30:J32)</f>
        <v>2.5647058823529</v>
      </c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124</v>
      </c>
      <c r="C31" s="203"/>
      <c r="D31" s="203" t="s">
        <v>121</v>
      </c>
      <c r="E31" s="203" t="s">
        <v>122</v>
      </c>
      <c r="F31" s="203" t="s">
        <v>63</v>
      </c>
      <c r="G31" s="203" t="s">
        <v>68</v>
      </c>
      <c r="H31" s="90" t="s">
        <v>123</v>
      </c>
      <c r="I31" s="204" t="s">
        <v>89</v>
      </c>
      <c r="J31" s="188"/>
      <c r="K31" s="81">
        <v>0</v>
      </c>
      <c r="L31" s="81">
        <v>0</v>
      </c>
      <c r="M31" s="81">
        <v>16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74</v>
      </c>
      <c r="E32" s="203" t="s">
        <v>74</v>
      </c>
      <c r="F32" s="203" t="s">
        <v>75</v>
      </c>
      <c r="G32" s="203" t="s">
        <v>126</v>
      </c>
      <c r="H32" s="90"/>
      <c r="I32" s="90"/>
      <c r="J32" s="188"/>
      <c r="K32" s="81">
        <v>0</v>
      </c>
      <c r="L32" s="81">
        <v>0</v>
      </c>
      <c r="M32" s="81">
        <v>9</v>
      </c>
      <c r="N32" s="91">
        <v>3</v>
      </c>
      <c r="O32" s="92">
        <v>0</v>
      </c>
      <c r="P32" s="93">
        <f>N32+O32</f>
        <v>3</v>
      </c>
      <c r="Q32" s="82">
        <f>IFERROR(P32/M32,"-")</f>
        <v>0.33333333333333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2</v>
      </c>
      <c r="W32" s="82">
        <f>IF(P32=0,"-",V32/P32)</f>
        <v>0.66666666666667</v>
      </c>
      <c r="X32" s="186">
        <v>109000</v>
      </c>
      <c r="Y32" s="187">
        <f>IFERROR(X32/P32,"-")</f>
        <v>36333.333333333</v>
      </c>
      <c r="Z32" s="187">
        <f>IFERROR(X32/V32,"-")</f>
        <v>54500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3</v>
      </c>
      <c r="BO32" s="120">
        <f>IF(P32=0,"",IF(BN32=0,"",(BN32/P32)))</f>
        <v>1</v>
      </c>
      <c r="BP32" s="121">
        <v>3</v>
      </c>
      <c r="BQ32" s="122">
        <f>IFERROR(BP32/BN32,"-")</f>
        <v>1</v>
      </c>
      <c r="BR32" s="123">
        <v>328000</v>
      </c>
      <c r="BS32" s="124">
        <f>IFERROR(BR32/BN32,"-")</f>
        <v>109333.33333333</v>
      </c>
      <c r="BT32" s="125"/>
      <c r="BU32" s="125"/>
      <c r="BV32" s="125">
        <v>3</v>
      </c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109000</v>
      </c>
      <c r="CQ32" s="141">
        <v>219000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0</v>
      </c>
      <c r="B33" s="203" t="s">
        <v>127</v>
      </c>
      <c r="C33" s="203"/>
      <c r="D33" s="203" t="s">
        <v>128</v>
      </c>
      <c r="E33" s="203" t="s">
        <v>129</v>
      </c>
      <c r="F33" s="203" t="s">
        <v>63</v>
      </c>
      <c r="G33" s="203" t="s">
        <v>82</v>
      </c>
      <c r="H33" s="90" t="s">
        <v>123</v>
      </c>
      <c r="I33" s="204" t="s">
        <v>130</v>
      </c>
      <c r="J33" s="188">
        <v>16250</v>
      </c>
      <c r="K33" s="81">
        <v>0</v>
      </c>
      <c r="L33" s="81">
        <v>0</v>
      </c>
      <c r="M33" s="81">
        <v>16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 t="str">
        <f>IFERROR(J33/SUM(P33:P34),"-")</f>
        <v>-</v>
      </c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>
        <f>SUM(X33:X34)-SUM(J33:J34)</f>
        <v>-16250</v>
      </c>
      <c r="AB33" s="85">
        <f>SUM(X33:X34)/SUM(J33:J34)</f>
        <v>0</v>
      </c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128</v>
      </c>
      <c r="E34" s="203" t="s">
        <v>129</v>
      </c>
      <c r="F34" s="203" t="s">
        <v>75</v>
      </c>
      <c r="G34" s="203"/>
      <c r="H34" s="90"/>
      <c r="I34" s="90"/>
      <c r="J34" s="188"/>
      <c r="K34" s="81">
        <v>0</v>
      </c>
      <c r="L34" s="81">
        <v>0</v>
      </c>
      <c r="M34" s="81">
        <v>1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</v>
      </c>
      <c r="B35" s="203" t="s">
        <v>132</v>
      </c>
      <c r="C35" s="203"/>
      <c r="D35" s="203" t="s">
        <v>121</v>
      </c>
      <c r="E35" s="203" t="s">
        <v>129</v>
      </c>
      <c r="F35" s="203" t="s">
        <v>63</v>
      </c>
      <c r="G35" s="203" t="s">
        <v>78</v>
      </c>
      <c r="H35" s="90" t="s">
        <v>123</v>
      </c>
      <c r="I35" s="205" t="s">
        <v>133</v>
      </c>
      <c r="J35" s="188">
        <v>16250</v>
      </c>
      <c r="K35" s="81">
        <v>0</v>
      </c>
      <c r="L35" s="81">
        <v>0</v>
      </c>
      <c r="M35" s="81">
        <v>10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 t="str">
        <f>IFERROR(J35/SUM(P35:P36),"-")</f>
        <v>-</v>
      </c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>
        <f>SUM(X35:X36)-SUM(J35:J36)</f>
        <v>-16250</v>
      </c>
      <c r="AB35" s="85">
        <f>SUM(X35:X36)/SUM(J35:J36)</f>
        <v>0</v>
      </c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134</v>
      </c>
      <c r="C36" s="203"/>
      <c r="D36" s="203" t="s">
        <v>121</v>
      </c>
      <c r="E36" s="203" t="s">
        <v>129</v>
      </c>
      <c r="F36" s="203" t="s">
        <v>75</v>
      </c>
      <c r="G36" s="203"/>
      <c r="H36" s="90"/>
      <c r="I36" s="90"/>
      <c r="J36" s="188"/>
      <c r="K36" s="81">
        <v>0</v>
      </c>
      <c r="L36" s="81">
        <v>0</v>
      </c>
      <c r="M36" s="81">
        <v>0</v>
      </c>
      <c r="N36" s="91">
        <v>0</v>
      </c>
      <c r="O36" s="92">
        <v>0</v>
      </c>
      <c r="P36" s="93">
        <f>N36+O36</f>
        <v>0</v>
      </c>
      <c r="Q36" s="82" t="str">
        <f>IFERROR(P36/M36,"-")</f>
        <v>-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4.9625</v>
      </c>
      <c r="B37" s="203" t="s">
        <v>135</v>
      </c>
      <c r="C37" s="203"/>
      <c r="D37" s="203"/>
      <c r="E37" s="203"/>
      <c r="F37" s="203" t="s">
        <v>118</v>
      </c>
      <c r="G37" s="203" t="s">
        <v>136</v>
      </c>
      <c r="H37" s="90" t="s">
        <v>137</v>
      </c>
      <c r="I37" s="90" t="s">
        <v>115</v>
      </c>
      <c r="J37" s="188">
        <v>80000</v>
      </c>
      <c r="K37" s="81">
        <v>0</v>
      </c>
      <c r="L37" s="81">
        <v>0</v>
      </c>
      <c r="M37" s="81">
        <v>74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>
        <f>IFERROR(J37/SUM(P37:P38),"-")</f>
        <v>26666.666666667</v>
      </c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>
        <f>SUM(X37:X38)-SUM(J37:J38)</f>
        <v>317000</v>
      </c>
      <c r="AB37" s="85">
        <f>SUM(X37:X38)/SUM(J37:J38)</f>
        <v>4.9625</v>
      </c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138</v>
      </c>
      <c r="C38" s="203"/>
      <c r="D38" s="203"/>
      <c r="E38" s="203"/>
      <c r="F38" s="203" t="s">
        <v>75</v>
      </c>
      <c r="G38" s="203"/>
      <c r="H38" s="90"/>
      <c r="I38" s="90"/>
      <c r="J38" s="188"/>
      <c r="K38" s="81">
        <v>0</v>
      </c>
      <c r="L38" s="81">
        <v>0</v>
      </c>
      <c r="M38" s="81">
        <v>9</v>
      </c>
      <c r="N38" s="91">
        <v>3</v>
      </c>
      <c r="O38" s="92">
        <v>0</v>
      </c>
      <c r="P38" s="93">
        <f>N38+O38</f>
        <v>3</v>
      </c>
      <c r="Q38" s="82">
        <f>IFERROR(P38/M38,"-")</f>
        <v>0.33333333333333</v>
      </c>
      <c r="R38" s="81">
        <v>1</v>
      </c>
      <c r="S38" s="81">
        <v>0</v>
      </c>
      <c r="T38" s="82">
        <f>IFERROR(S38/(O38+P38),"-")</f>
        <v>0</v>
      </c>
      <c r="U38" s="182"/>
      <c r="V38" s="84">
        <v>2</v>
      </c>
      <c r="W38" s="82">
        <f>IF(P38=0,"-",V38/P38)</f>
        <v>0.66666666666667</v>
      </c>
      <c r="X38" s="186">
        <v>397000</v>
      </c>
      <c r="Y38" s="187">
        <f>IFERROR(X38/P38,"-")</f>
        <v>132333.33333333</v>
      </c>
      <c r="Z38" s="187">
        <f>IFERROR(X38/V38,"-")</f>
        <v>198500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0.33333333333333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2</v>
      </c>
      <c r="CG38" s="134">
        <f>IF(P38=0,"",IF(CF38=0,"",(CF38/P38)))</f>
        <v>0.66666666666667</v>
      </c>
      <c r="CH38" s="135">
        <v>2</v>
      </c>
      <c r="CI38" s="136">
        <f>IFERROR(CH38/CF38,"-")</f>
        <v>1</v>
      </c>
      <c r="CJ38" s="137">
        <v>397000</v>
      </c>
      <c r="CK38" s="138">
        <f>IFERROR(CJ38/CF38,"-")</f>
        <v>198500</v>
      </c>
      <c r="CL38" s="139"/>
      <c r="CM38" s="139"/>
      <c r="CN38" s="139">
        <v>2</v>
      </c>
      <c r="CO38" s="140">
        <v>2</v>
      </c>
      <c r="CP38" s="141">
        <v>397000</v>
      </c>
      <c r="CQ38" s="141">
        <v>385000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 t="str">
        <f>AB39</f>
        <v>0</v>
      </c>
      <c r="B39" s="203" t="s">
        <v>139</v>
      </c>
      <c r="C39" s="203"/>
      <c r="D39" s="203"/>
      <c r="E39" s="203"/>
      <c r="F39" s="203" t="s">
        <v>118</v>
      </c>
      <c r="G39" s="203" t="s">
        <v>140</v>
      </c>
      <c r="H39" s="90" t="s">
        <v>137</v>
      </c>
      <c r="I39" s="205" t="s">
        <v>84</v>
      </c>
      <c r="J39" s="188">
        <v>0</v>
      </c>
      <c r="K39" s="81">
        <v>0</v>
      </c>
      <c r="L39" s="81">
        <v>0</v>
      </c>
      <c r="M39" s="81">
        <v>37</v>
      </c>
      <c r="N39" s="91">
        <v>1</v>
      </c>
      <c r="O39" s="92">
        <v>0</v>
      </c>
      <c r="P39" s="93">
        <f>N39+O39</f>
        <v>1</v>
      </c>
      <c r="Q39" s="82">
        <f>IFERROR(P39/M39,"-")</f>
        <v>0.027027027027027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0</v>
      </c>
      <c r="AB39" s="85" t="str">
        <f>SUM(X39:X40)/SUM(J39:J40)</f>
        <v>0</v>
      </c>
      <c r="AC39" s="79"/>
      <c r="AD39" s="94">
        <v>1</v>
      </c>
      <c r="AE39" s="95">
        <f>IF(P39=0,"",IF(AD39=0,"",(AD39/P39)))</f>
        <v>1</v>
      </c>
      <c r="AF39" s="94"/>
      <c r="AG39" s="96">
        <f>IFERROR(AF39/AD39,"-")</f>
        <v>0</v>
      </c>
      <c r="AH39" s="97"/>
      <c r="AI39" s="98">
        <f>IFERROR(AH39/AD39,"-")</f>
        <v>0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141</v>
      </c>
      <c r="C40" s="203"/>
      <c r="D40" s="203"/>
      <c r="E40" s="203"/>
      <c r="F40" s="203" t="s">
        <v>75</v>
      </c>
      <c r="G40" s="203"/>
      <c r="H40" s="90"/>
      <c r="I40" s="90"/>
      <c r="J40" s="188"/>
      <c r="K40" s="81">
        <v>0</v>
      </c>
      <c r="L40" s="81">
        <v>0</v>
      </c>
      <c r="M40" s="81">
        <v>0</v>
      </c>
      <c r="N40" s="91">
        <v>0</v>
      </c>
      <c r="O40" s="92">
        <v>0</v>
      </c>
      <c r="P40" s="93">
        <f>N40+O40</f>
        <v>0</v>
      </c>
      <c r="Q40" s="82" t="str">
        <f>IFERROR(P40/M40,"-")</f>
        <v>-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30"/>
      <c r="B41" s="87"/>
      <c r="C41" s="88"/>
      <c r="D41" s="88"/>
      <c r="E41" s="88"/>
      <c r="F41" s="89"/>
      <c r="G41" s="90"/>
      <c r="H41" s="90"/>
      <c r="I41" s="90"/>
      <c r="J41" s="192"/>
      <c r="K41" s="34"/>
      <c r="L41" s="34"/>
      <c r="M41" s="31"/>
      <c r="N41" s="23"/>
      <c r="O41" s="23"/>
      <c r="P41" s="23"/>
      <c r="Q41" s="33"/>
      <c r="R41" s="32"/>
      <c r="S41" s="23"/>
      <c r="T41" s="32"/>
      <c r="U41" s="183"/>
      <c r="V41" s="25"/>
      <c r="W41" s="25"/>
      <c r="X41" s="189"/>
      <c r="Y41" s="189"/>
      <c r="Z41" s="189"/>
      <c r="AA41" s="189"/>
      <c r="AB41" s="33"/>
      <c r="AC41" s="59"/>
      <c r="AD41" s="63"/>
      <c r="AE41" s="64"/>
      <c r="AF41" s="63"/>
      <c r="AG41" s="67"/>
      <c r="AH41" s="68"/>
      <c r="AI41" s="69"/>
      <c r="AJ41" s="70"/>
      <c r="AK41" s="70"/>
      <c r="AL41" s="70"/>
      <c r="AM41" s="63"/>
      <c r="AN41" s="64"/>
      <c r="AO41" s="63"/>
      <c r="AP41" s="67"/>
      <c r="AQ41" s="68"/>
      <c r="AR41" s="69"/>
      <c r="AS41" s="70"/>
      <c r="AT41" s="70"/>
      <c r="AU41" s="70"/>
      <c r="AV41" s="63"/>
      <c r="AW41" s="64"/>
      <c r="AX41" s="63"/>
      <c r="AY41" s="67"/>
      <c r="AZ41" s="68"/>
      <c r="BA41" s="69"/>
      <c r="BB41" s="70"/>
      <c r="BC41" s="70"/>
      <c r="BD41" s="70"/>
      <c r="BE41" s="63"/>
      <c r="BF41" s="64"/>
      <c r="BG41" s="63"/>
      <c r="BH41" s="67"/>
      <c r="BI41" s="68"/>
      <c r="BJ41" s="69"/>
      <c r="BK41" s="70"/>
      <c r="BL41" s="70"/>
      <c r="BM41" s="70"/>
      <c r="BN41" s="65"/>
      <c r="BO41" s="66"/>
      <c r="BP41" s="63"/>
      <c r="BQ41" s="67"/>
      <c r="BR41" s="68"/>
      <c r="BS41" s="69"/>
      <c r="BT41" s="70"/>
      <c r="BU41" s="70"/>
      <c r="BV41" s="70"/>
      <c r="BW41" s="65"/>
      <c r="BX41" s="66"/>
      <c r="BY41" s="63"/>
      <c r="BZ41" s="67"/>
      <c r="CA41" s="68"/>
      <c r="CB41" s="69"/>
      <c r="CC41" s="70"/>
      <c r="CD41" s="70"/>
      <c r="CE41" s="70"/>
      <c r="CF41" s="65"/>
      <c r="CG41" s="66"/>
      <c r="CH41" s="63"/>
      <c r="CI41" s="67"/>
      <c r="CJ41" s="68"/>
      <c r="CK41" s="69"/>
      <c r="CL41" s="70"/>
      <c r="CM41" s="70"/>
      <c r="CN41" s="70"/>
      <c r="CO41" s="71"/>
      <c r="CP41" s="68"/>
      <c r="CQ41" s="68"/>
      <c r="CR41" s="68"/>
      <c r="CS41" s="72"/>
    </row>
    <row r="42" spans="1:98">
      <c r="A42" s="30"/>
      <c r="B42" s="37"/>
      <c r="C42" s="21"/>
      <c r="D42" s="21"/>
      <c r="E42" s="21"/>
      <c r="F42" s="22"/>
      <c r="G42" s="36"/>
      <c r="H42" s="36"/>
      <c r="I42" s="75"/>
      <c r="J42" s="193"/>
      <c r="K42" s="34"/>
      <c r="L42" s="34"/>
      <c r="M42" s="31"/>
      <c r="N42" s="23"/>
      <c r="O42" s="23"/>
      <c r="P42" s="23"/>
      <c r="Q42" s="33"/>
      <c r="R42" s="32"/>
      <c r="S42" s="23"/>
      <c r="T42" s="32"/>
      <c r="U42" s="183"/>
      <c r="V42" s="25"/>
      <c r="W42" s="25"/>
      <c r="X42" s="189"/>
      <c r="Y42" s="189"/>
      <c r="Z42" s="189"/>
      <c r="AA42" s="189"/>
      <c r="AB42" s="33"/>
      <c r="AC42" s="61"/>
      <c r="AD42" s="63"/>
      <c r="AE42" s="64"/>
      <c r="AF42" s="63"/>
      <c r="AG42" s="67"/>
      <c r="AH42" s="68"/>
      <c r="AI42" s="69"/>
      <c r="AJ42" s="70"/>
      <c r="AK42" s="70"/>
      <c r="AL42" s="70"/>
      <c r="AM42" s="63"/>
      <c r="AN42" s="64"/>
      <c r="AO42" s="63"/>
      <c r="AP42" s="67"/>
      <c r="AQ42" s="68"/>
      <c r="AR42" s="69"/>
      <c r="AS42" s="70"/>
      <c r="AT42" s="70"/>
      <c r="AU42" s="70"/>
      <c r="AV42" s="63"/>
      <c r="AW42" s="64"/>
      <c r="AX42" s="63"/>
      <c r="AY42" s="67"/>
      <c r="AZ42" s="68"/>
      <c r="BA42" s="69"/>
      <c r="BB42" s="70"/>
      <c r="BC42" s="70"/>
      <c r="BD42" s="70"/>
      <c r="BE42" s="63"/>
      <c r="BF42" s="64"/>
      <c r="BG42" s="63"/>
      <c r="BH42" s="67"/>
      <c r="BI42" s="68"/>
      <c r="BJ42" s="69"/>
      <c r="BK42" s="70"/>
      <c r="BL42" s="70"/>
      <c r="BM42" s="70"/>
      <c r="BN42" s="65"/>
      <c r="BO42" s="66"/>
      <c r="BP42" s="63"/>
      <c r="BQ42" s="67"/>
      <c r="BR42" s="68"/>
      <c r="BS42" s="69"/>
      <c r="BT42" s="70"/>
      <c r="BU42" s="70"/>
      <c r="BV42" s="70"/>
      <c r="BW42" s="65"/>
      <c r="BX42" s="66"/>
      <c r="BY42" s="63"/>
      <c r="BZ42" s="67"/>
      <c r="CA42" s="68"/>
      <c r="CB42" s="69"/>
      <c r="CC42" s="70"/>
      <c r="CD42" s="70"/>
      <c r="CE42" s="70"/>
      <c r="CF42" s="65"/>
      <c r="CG42" s="66"/>
      <c r="CH42" s="63"/>
      <c r="CI42" s="67"/>
      <c r="CJ42" s="68"/>
      <c r="CK42" s="69"/>
      <c r="CL42" s="70"/>
      <c r="CM42" s="70"/>
      <c r="CN42" s="70"/>
      <c r="CO42" s="71"/>
      <c r="CP42" s="68"/>
      <c r="CQ42" s="68"/>
      <c r="CR42" s="68"/>
      <c r="CS42" s="72"/>
    </row>
    <row r="43" spans="1:98">
      <c r="A43" s="19">
        <f>AB43</f>
        <v>0.88693790149893</v>
      </c>
      <c r="B43" s="39"/>
      <c r="C43" s="39"/>
      <c r="D43" s="39"/>
      <c r="E43" s="39"/>
      <c r="F43" s="39"/>
      <c r="G43" s="40" t="s">
        <v>142</v>
      </c>
      <c r="H43" s="40"/>
      <c r="I43" s="40"/>
      <c r="J43" s="190">
        <f>SUM(J6:J42)</f>
        <v>2335000</v>
      </c>
      <c r="K43" s="41">
        <f>SUM(K6:K42)</f>
        <v>0</v>
      </c>
      <c r="L43" s="41">
        <f>SUM(L6:L42)</f>
        <v>0</v>
      </c>
      <c r="M43" s="41">
        <f>SUM(M6:M42)</f>
        <v>1488</v>
      </c>
      <c r="N43" s="41">
        <f>SUM(N6:N42)</f>
        <v>168</v>
      </c>
      <c r="O43" s="41">
        <f>SUM(O6:O42)</f>
        <v>2</v>
      </c>
      <c r="P43" s="41">
        <f>SUM(P6:P42)</f>
        <v>170</v>
      </c>
      <c r="Q43" s="42">
        <f>IFERROR(P43/M43,"-")</f>
        <v>0.11424731182796</v>
      </c>
      <c r="R43" s="78">
        <f>SUM(R6:R42)</f>
        <v>7</v>
      </c>
      <c r="S43" s="78">
        <f>SUM(S6:S42)</f>
        <v>36</v>
      </c>
      <c r="T43" s="42">
        <f>IFERROR(R43/P43,"-")</f>
        <v>0.041176470588235</v>
      </c>
      <c r="U43" s="184">
        <f>IFERROR(J43/P43,"-")</f>
        <v>13735.294117647</v>
      </c>
      <c r="V43" s="44">
        <f>SUM(V6:V42)</f>
        <v>31</v>
      </c>
      <c r="W43" s="42">
        <f>IFERROR(V43/P43,"-")</f>
        <v>0.18235294117647</v>
      </c>
      <c r="X43" s="190">
        <f>SUM(X6:X42)</f>
        <v>2071000</v>
      </c>
      <c r="Y43" s="190">
        <f>IFERROR(X43/P43,"-")</f>
        <v>12182.352941176</v>
      </c>
      <c r="Z43" s="190">
        <f>IFERROR(X43/V43,"-")</f>
        <v>66806.451612903</v>
      </c>
      <c r="AA43" s="190">
        <f>X43-J43</f>
        <v>-264000</v>
      </c>
      <c r="AB43" s="47">
        <f>X43/J43</f>
        <v>0.88693790149893</v>
      </c>
      <c r="AC43" s="60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5"/>
    <mergeCell ref="J21:J25"/>
    <mergeCell ref="U21:U25"/>
    <mergeCell ref="AA21:AA25"/>
    <mergeCell ref="AB21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2"/>
    <mergeCell ref="J30:J32"/>
    <mergeCell ref="U30:U32"/>
    <mergeCell ref="AA30:AA32"/>
    <mergeCell ref="AB30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