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<sst xmlns="http://schemas.openxmlformats.org/spreadsheetml/2006/main" uniqueCount="150">
  <si>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</si>
  <si>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</si>
  <si>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</si>
  <si>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</si>
  <si>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</si>
  <si>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</si>
  <si>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</si>
  <si>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</si>
  <si>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</si>
  <si>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</si>
  <si>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</si>
  <si>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</si>
  <si>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</si>
  <si>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</si>
  <si>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</si>
  <si>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</si>
  <si>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</si>
  <si>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</si>
  <si>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</si>
  <si>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</si>
  <si>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</si>
  <si>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</si>
  <si>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</si>
  <si>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</si>
  <si>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</si>
  <si>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06月</t>
  </si>
  <si>
    <t>アイメール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</si>
  <si>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</si>
  <si>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</si>
  <si>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</si>
  <si>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</si>
  <si>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</si>
  <si>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</si>
  <si>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</si>
  <si>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</si>
  <si>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</si>
  <si>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</si>
  <si>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</si>
  <si>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</si>
  <si>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</si>
  <si>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</si>
  <si>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</si>
  <si>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</si>
  <si>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</si>
  <si>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</si>
  <si>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</si>
  <si>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</si>
  <si>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</si>
  <si>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</si>
  <si>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</si>
  <si>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</si>
  <si>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</si>
  <si>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</si>
  <si>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</si>
  <si>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</si>
  <si>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</si>
  <si>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</si>
  <si>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</si>
  <si>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</si>
  <si>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</si>
  <si>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</si>
  <si>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sms_w460</t>
  </si>
  <si>
    <t>雑誌版</t>
  </si>
  <si>
    <t>求む50歳以上の女性と</t>
  </si>
  <si>
    <t>i38</t>
  </si>
  <si>
    <t>スポニチ関東</t>
  </si>
  <si>
    <t>4C終面全5段</t>
  </si>
  <si>
    <t>6月14日(日)</t>
  </si>
  <si>
    <t>sms_w461</t>
  </si>
  <si>
    <t>スポニチ関西</t>
  </si>
  <si>
    <t>6月12日(金)</t>
  </si>
  <si>
    <t>sms_w462</t>
  </si>
  <si>
    <t>スポニチ西部</t>
  </si>
  <si>
    <t>sms_w463</t>
  </si>
  <si>
    <t>スポニチ北海道</t>
  </si>
  <si>
    <t>smss2145</t>
  </si>
  <si>
    <t>(空電共通)</t>
  </si>
  <si>
    <t>空電</t>
  </si>
  <si>
    <t>空電(共通)</t>
  </si>
  <si>
    <t>sms_w464</t>
  </si>
  <si>
    <t>デリヘル版2</t>
  </si>
  <si>
    <t>サンスポ関西</t>
  </si>
  <si>
    <t>6月06日(土)</t>
  </si>
  <si>
    <t>smss2146</t>
  </si>
  <si>
    <t>sms_w465</t>
  </si>
  <si>
    <t>GOGO(i31)</t>
  </si>
  <si>
    <t>サンスポ関東</t>
  </si>
  <si>
    <t>全5段</t>
  </si>
  <si>
    <t>smss2147</t>
  </si>
  <si>
    <t>sms_w466</t>
  </si>
  <si>
    <t>右女3</t>
  </si>
  <si>
    <t>誘われる男の余裕</t>
  </si>
  <si>
    <t>6月21日(日)</t>
  </si>
  <si>
    <t>smss2148</t>
  </si>
  <si>
    <t>sms_w467</t>
  </si>
  <si>
    <t>i34</t>
  </si>
  <si>
    <t>スポーツ報知関西</t>
  </si>
  <si>
    <t>全5段つかみ4回</t>
  </si>
  <si>
    <t>smss2149</t>
  </si>
  <si>
    <t>sms_w468</t>
  </si>
  <si>
    <t>smss2150</t>
  </si>
  <si>
    <t>sms_w469</t>
  </si>
  <si>
    <t>逆指名祭り</t>
  </si>
  <si>
    <t>smss2151</t>
  </si>
  <si>
    <t>sms_w470</t>
  </si>
  <si>
    <t>大正版</t>
  </si>
  <si>
    <t>もう50代の熟女だけど</t>
  </si>
  <si>
    <t>smss2152</t>
  </si>
  <si>
    <t>sms_w471</t>
  </si>
  <si>
    <t>①右女３</t>
  </si>
  <si>
    <t>①求む！５０歳以上の女性と…</t>
  </si>
  <si>
    <t>ニッカン関西</t>
  </si>
  <si>
    <t>半2段つかみ10段保証</t>
  </si>
  <si>
    <t>1～10日</t>
  </si>
  <si>
    <t>sms_w472</t>
  </si>
  <si>
    <t>②旧デイリー風</t>
  </si>
  <si>
    <t>②誘われる男の余裕③逆指名祭り</t>
  </si>
  <si>
    <t>11～20日</t>
  </si>
  <si>
    <t>sms_w473</t>
  </si>
  <si>
    <t>③新版</t>
  </si>
  <si>
    <t>③逆指名祭り</t>
  </si>
  <si>
    <t>21～31日</t>
  </si>
  <si>
    <t>smss2153</t>
  </si>
  <si>
    <t>sms_w474</t>
  </si>
  <si>
    <t>中京スポーツ</t>
  </si>
  <si>
    <t>6月05日(金)</t>
  </si>
  <si>
    <t>smss2154</t>
  </si>
  <si>
    <t>sms_w475</t>
  </si>
  <si>
    <t>6月19日(金)</t>
  </si>
  <si>
    <t>smss2155</t>
  </si>
  <si>
    <t>sms_w476</t>
  </si>
  <si>
    <t>東スポ・大スポ・中京スポ・九スポ</t>
  </si>
  <si>
    <t>記事枠</t>
  </si>
  <si>
    <t>6月18日(木)</t>
  </si>
  <si>
    <t>smss2156</t>
  </si>
  <si>
    <t>sms_w477</t>
  </si>
  <si>
    <t>九スポ</t>
  </si>
  <si>
    <t>6月07日(日)</t>
  </si>
  <si>
    <t>smss2160</t>
  </si>
  <si>
    <t>新聞 TOTAL</t>
  </si>
  <si>
    <t>●雑誌 広告</t>
  </si>
  <si>
    <t>sms_w459</t>
  </si>
  <si>
    <t>芸文社</t>
  </si>
  <si>
    <t>求人風</t>
  </si>
  <si>
    <t>50〜70代男性限定！熟女好きな男性募集中！</t>
  </si>
  <si>
    <t>カミオン</t>
  </si>
  <si>
    <t>4C1P</t>
  </si>
  <si>
    <t>6月01日(月)</t>
  </si>
  <si>
    <t>smss2144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</si>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</sst>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31</v>
      </c>
      <c r="D6" s="195">
        <v>2130000</v>
      </c>
      <c r="E6" s="81">
        <v>0</v>
      </c>
      <c r="F6" s="81">
        <v>0</v>
      </c>
      <c r="G6" s="81">
        <v>1498</v>
      </c>
      <c r="H6" s="91">
        <v>209</v>
      </c>
      <c r="I6" s="92">
        <v>0</v>
      </c>
      <c r="J6" s="145">
        <f>H6+I6</f>
        <v>209</v>
      </c>
      <c r="K6" s="82">
        <f>IFERROR(J6/G6,"-")</f>
        <v>0.13951935914553</v>
      </c>
      <c r="L6" s="81">
        <v>20</v>
      </c>
      <c r="M6" s="81">
        <v>47</v>
      </c>
      <c r="N6" s="82">
        <f>IFERROR(L6/J6,"-")</f>
        <v>0.095693779904306</v>
      </c>
      <c r="O6" s="83">
        <f>IFERROR(D6/J6,"-")</f>
        <v>10191.387559809</v>
      </c>
      <c r="P6" s="84">
        <v>37</v>
      </c>
      <c r="Q6" s="82">
        <f>IFERROR(P6/J6,"-")</f>
        <v>0.17703349282297</v>
      </c>
      <c r="R6" s="200">
        <v>4640005</v>
      </c>
      <c r="S6" s="201">
        <f>IFERROR(R6/J6,"-")</f>
        <v>22200.980861244</v>
      </c>
      <c r="T6" s="201">
        <f>IFERROR(R6/P6,"-")</f>
        <v>125405.54054054</v>
      </c>
      <c r="U6" s="195">
        <f>IFERROR(R6-D6,"-")</f>
        <v>2510005</v>
      </c>
      <c r="V6" s="85">
        <f>R6/D6</f>
        <v>2.1784061032864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100000</v>
      </c>
      <c r="E7" s="81">
        <v>0</v>
      </c>
      <c r="F7" s="81">
        <v>0</v>
      </c>
      <c r="G7" s="81">
        <v>106</v>
      </c>
      <c r="H7" s="91">
        <v>16</v>
      </c>
      <c r="I7" s="92">
        <v>0</v>
      </c>
      <c r="J7" s="145">
        <f>H7+I7</f>
        <v>16</v>
      </c>
      <c r="K7" s="82">
        <f>IFERROR(J7/G7,"-")</f>
        <v>0.15094339622642</v>
      </c>
      <c r="L7" s="81">
        <v>1</v>
      </c>
      <c r="M7" s="81">
        <v>2</v>
      </c>
      <c r="N7" s="82">
        <f>IFERROR(L7/J7,"-")</f>
        <v>0.0625</v>
      </c>
      <c r="O7" s="83">
        <f>IFERROR(D7/J7,"-")</f>
        <v>6250</v>
      </c>
      <c r="P7" s="84">
        <v>4</v>
      </c>
      <c r="Q7" s="82">
        <f>IFERROR(P7/J7,"-")</f>
        <v>0.25</v>
      </c>
      <c r="R7" s="200">
        <v>241000</v>
      </c>
      <c r="S7" s="201">
        <f>IFERROR(R7/J7,"-")</f>
        <v>15062.5</v>
      </c>
      <c r="T7" s="201">
        <f>IFERROR(R7/P7,"-")</f>
        <v>60250</v>
      </c>
      <c r="U7" s="195">
        <f>IFERROR(R7-D7,"-")</f>
        <v>141000</v>
      </c>
      <c r="V7" s="85">
        <f>R7/D7</f>
        <v>2.41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2230000</v>
      </c>
      <c r="E10" s="41">
        <f>SUM(E6:E8)</f>
        <v>0</v>
      </c>
      <c r="F10" s="41">
        <f>SUM(F6:F8)</f>
        <v>0</v>
      </c>
      <c r="G10" s="41">
        <f>SUM(G6:G8)</f>
        <v>1604</v>
      </c>
      <c r="H10" s="41">
        <f>SUM(H6:H8)</f>
        <v>225</v>
      </c>
      <c r="I10" s="41">
        <f>SUM(I6:I8)</f>
        <v>0</v>
      </c>
      <c r="J10" s="41">
        <f>SUM(J6:J8)</f>
        <v>225</v>
      </c>
      <c r="K10" s="42">
        <f>IFERROR(J10/G10,"-")</f>
        <v>0.14027431421446</v>
      </c>
      <c r="L10" s="78">
        <f>SUM(L6:L8)</f>
        <v>21</v>
      </c>
      <c r="M10" s="78">
        <f>SUM(M6:M8)</f>
        <v>49</v>
      </c>
      <c r="N10" s="42">
        <f>IFERROR(L10/J10,"-")</f>
        <v>0.093333333333333</v>
      </c>
      <c r="O10" s="43">
        <f>IFERROR(D10/J10,"-")</f>
        <v>9911.1111111111</v>
      </c>
      <c r="P10" s="44">
        <f>SUM(P6:P8)</f>
        <v>41</v>
      </c>
      <c r="Q10" s="42">
        <f>IFERROR(P10/J10,"-")</f>
        <v>0.18222222222222</v>
      </c>
      <c r="R10" s="45">
        <f>SUM(R6:R8)</f>
        <v>4881005</v>
      </c>
      <c r="S10" s="45">
        <f>IFERROR(R10/J10,"-")</f>
        <v>21693.355555556</v>
      </c>
      <c r="T10" s="45">
        <f>IFERROR(R10/P10,"-")</f>
        <v>119048.90243902</v>
      </c>
      <c r="U10" s="46">
        <f>SUM(U6:U8)</f>
        <v>2651005</v>
      </c>
      <c r="V10" s="47">
        <f>IFERROR(R10/D10,"-")</f>
        <v>2.1887914798206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0.98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0</v>
      </c>
      <c r="L6" s="81">
        <v>0</v>
      </c>
      <c r="M6" s="81">
        <v>159</v>
      </c>
      <c r="N6" s="91">
        <v>17</v>
      </c>
      <c r="O6" s="92">
        <v>0</v>
      </c>
      <c r="P6" s="93">
        <f>N6+O6</f>
        <v>17</v>
      </c>
      <c r="Q6" s="82">
        <f>IFERROR(P6/M6,"-")</f>
        <v>0.10691823899371</v>
      </c>
      <c r="R6" s="81">
        <v>0</v>
      </c>
      <c r="S6" s="81">
        <v>6</v>
      </c>
      <c r="T6" s="82">
        <f>IFERROR(S6/(O6+P6),"-")</f>
        <v>0.35294117647059</v>
      </c>
      <c r="U6" s="182">
        <f>IFERROR(J6/SUM(P6:P10),"-")</f>
        <v>10769.230769231</v>
      </c>
      <c r="V6" s="84">
        <v>6</v>
      </c>
      <c r="W6" s="82">
        <f>IF(P6=0,"-",V6/P6)</f>
        <v>0.35294117647059</v>
      </c>
      <c r="X6" s="186">
        <v>192000</v>
      </c>
      <c r="Y6" s="187">
        <f>IFERROR(X6/P6,"-")</f>
        <v>11294.117647059</v>
      </c>
      <c r="Z6" s="187">
        <f>IFERROR(X6/V6,"-")</f>
        <v>32000</v>
      </c>
      <c r="AA6" s="188">
        <f>SUM(X6:X10)-SUM(J6:J10)</f>
        <v>-14000</v>
      </c>
      <c r="AB6" s="85">
        <f>SUM(X6:X10)/SUM(J6:J10)</f>
        <v>0.98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0.058823529411765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5</v>
      </c>
      <c r="BF6" s="113">
        <f>IF(P6=0,"",IF(BE6=0,"",(BE6/P6)))</f>
        <v>0.29411764705882</v>
      </c>
      <c r="BG6" s="112">
        <v>2</v>
      </c>
      <c r="BH6" s="114">
        <f>IFERROR(BG6/BE6,"-")</f>
        <v>0.4</v>
      </c>
      <c r="BI6" s="115">
        <v>9000</v>
      </c>
      <c r="BJ6" s="116">
        <f>IFERROR(BI6/BE6,"-")</f>
        <v>1800</v>
      </c>
      <c r="BK6" s="117">
        <v>1</v>
      </c>
      <c r="BL6" s="117">
        <v>1</v>
      </c>
      <c r="BM6" s="117"/>
      <c r="BN6" s="119">
        <v>9</v>
      </c>
      <c r="BO6" s="120">
        <f>IF(P6=0,"",IF(BN6=0,"",(BN6/P6)))</f>
        <v>0.52941176470588</v>
      </c>
      <c r="BP6" s="121">
        <v>3</v>
      </c>
      <c r="BQ6" s="122">
        <f>IFERROR(BP6/BN6,"-")</f>
        <v>0.33333333333333</v>
      </c>
      <c r="BR6" s="123">
        <v>178000</v>
      </c>
      <c r="BS6" s="124">
        <f>IFERROR(BR6/BN6,"-")</f>
        <v>19777.777777778</v>
      </c>
      <c r="BT6" s="125">
        <v>1</v>
      </c>
      <c r="BU6" s="125"/>
      <c r="BV6" s="125">
        <v>2</v>
      </c>
      <c r="BW6" s="126">
        <v>2</v>
      </c>
      <c r="BX6" s="127">
        <f>IF(P6=0,"",IF(BW6=0,"",(BW6/P6)))</f>
        <v>0.11764705882353</v>
      </c>
      <c r="BY6" s="128">
        <v>1</v>
      </c>
      <c r="BZ6" s="129">
        <f>IFERROR(BY6/BW6,"-")</f>
        <v>0.5</v>
      </c>
      <c r="CA6" s="130">
        <v>5000</v>
      </c>
      <c r="CB6" s="131">
        <f>IFERROR(CA6/BW6,"-")</f>
        <v>2500</v>
      </c>
      <c r="CC6" s="132">
        <v>1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6</v>
      </c>
      <c r="CP6" s="141">
        <v>192000</v>
      </c>
      <c r="CQ6" s="141">
        <v>163000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90" t="s">
        <v>70</v>
      </c>
      <c r="J7" s="188"/>
      <c r="K7" s="81">
        <v>0</v>
      </c>
      <c r="L7" s="81">
        <v>0</v>
      </c>
      <c r="M7" s="81">
        <v>73</v>
      </c>
      <c r="N7" s="91">
        <v>4</v>
      </c>
      <c r="O7" s="92">
        <v>0</v>
      </c>
      <c r="P7" s="93">
        <f>N7+O7</f>
        <v>4</v>
      </c>
      <c r="Q7" s="82">
        <f>IFERROR(P7/M7,"-")</f>
        <v>0.054794520547945</v>
      </c>
      <c r="R7" s="81">
        <v>0</v>
      </c>
      <c r="S7" s="81">
        <v>2</v>
      </c>
      <c r="T7" s="82">
        <f>IFERROR(S7/(O7+P7),"-")</f>
        <v>0.5</v>
      </c>
      <c r="U7" s="182"/>
      <c r="V7" s="84">
        <v>0</v>
      </c>
      <c r="W7" s="82">
        <f>IF(P7=0,"-",V7/P7)</f>
        <v>0</v>
      </c>
      <c r="X7" s="186">
        <v>11000</v>
      </c>
      <c r="Y7" s="187">
        <f>IFERROR(X7/P7,"-")</f>
        <v>2750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0.25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0.5</v>
      </c>
      <c r="BY7" s="128">
        <v>2</v>
      </c>
      <c r="BZ7" s="129">
        <f>IFERROR(BY7/BW7,"-")</f>
        <v>1</v>
      </c>
      <c r="CA7" s="130">
        <v>1513000</v>
      </c>
      <c r="CB7" s="131">
        <f>IFERROR(CA7/BW7,"-")</f>
        <v>756500</v>
      </c>
      <c r="CC7" s="132"/>
      <c r="CD7" s="132">
        <v>1</v>
      </c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11000</v>
      </c>
      <c r="CQ7" s="141">
        <v>1503000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71</v>
      </c>
      <c r="C8" s="203"/>
      <c r="D8" s="203" t="s">
        <v>62</v>
      </c>
      <c r="E8" s="203" t="s">
        <v>63</v>
      </c>
      <c r="F8" s="203" t="s">
        <v>64</v>
      </c>
      <c r="G8" s="203" t="s">
        <v>72</v>
      </c>
      <c r="H8" s="90" t="s">
        <v>66</v>
      </c>
      <c r="I8" s="90" t="s">
        <v>70</v>
      </c>
      <c r="J8" s="188"/>
      <c r="K8" s="81">
        <v>0</v>
      </c>
      <c r="L8" s="81">
        <v>0</v>
      </c>
      <c r="M8" s="81">
        <v>40</v>
      </c>
      <c r="N8" s="91">
        <v>6</v>
      </c>
      <c r="O8" s="92">
        <v>0</v>
      </c>
      <c r="P8" s="93">
        <f>N8+O8</f>
        <v>6</v>
      </c>
      <c r="Q8" s="82">
        <f>IFERROR(P8/M8,"-")</f>
        <v>0.15</v>
      </c>
      <c r="R8" s="81">
        <v>1</v>
      </c>
      <c r="S8" s="81">
        <v>3</v>
      </c>
      <c r="T8" s="82">
        <f>IFERROR(S8/(O8+P8),"-")</f>
        <v>0.5</v>
      </c>
      <c r="U8" s="182"/>
      <c r="V8" s="84">
        <v>1</v>
      </c>
      <c r="W8" s="82">
        <f>IF(P8=0,"-",V8/P8)</f>
        <v>0.16666666666667</v>
      </c>
      <c r="X8" s="186">
        <v>12000</v>
      </c>
      <c r="Y8" s="187">
        <f>IFERROR(X8/P8,"-")</f>
        <v>2000</v>
      </c>
      <c r="Z8" s="187">
        <f>IFERROR(X8/V8,"-")</f>
        <v>12000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0.16666666666667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0.5</v>
      </c>
      <c r="BP8" s="121">
        <v>1</v>
      </c>
      <c r="BQ8" s="122">
        <f>IFERROR(BP8/BN8,"-")</f>
        <v>0.33333333333333</v>
      </c>
      <c r="BR8" s="123">
        <v>12000</v>
      </c>
      <c r="BS8" s="124">
        <f>IFERROR(BR8/BN8,"-")</f>
        <v>4000</v>
      </c>
      <c r="BT8" s="125"/>
      <c r="BU8" s="125"/>
      <c r="BV8" s="125">
        <v>1</v>
      </c>
      <c r="BW8" s="126">
        <v>2</v>
      </c>
      <c r="BX8" s="127">
        <f>IF(P8=0,"",IF(BW8=0,"",(BW8/P8)))</f>
        <v>0.33333333333333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12000</v>
      </c>
      <c r="CQ8" s="141">
        <v>12000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62</v>
      </c>
      <c r="E9" s="203" t="s">
        <v>63</v>
      </c>
      <c r="F9" s="203" t="s">
        <v>64</v>
      </c>
      <c r="G9" s="203" t="s">
        <v>74</v>
      </c>
      <c r="H9" s="90" t="s">
        <v>66</v>
      </c>
      <c r="I9" s="90" t="s">
        <v>70</v>
      </c>
      <c r="J9" s="188"/>
      <c r="K9" s="81">
        <v>0</v>
      </c>
      <c r="L9" s="81">
        <v>0</v>
      </c>
      <c r="M9" s="81">
        <v>31</v>
      </c>
      <c r="N9" s="91">
        <v>6</v>
      </c>
      <c r="O9" s="92">
        <v>0</v>
      </c>
      <c r="P9" s="93">
        <f>N9+O9</f>
        <v>6</v>
      </c>
      <c r="Q9" s="82">
        <f>IFERROR(P9/M9,"-")</f>
        <v>0.19354838709677</v>
      </c>
      <c r="R9" s="81">
        <v>2</v>
      </c>
      <c r="S9" s="81">
        <v>3</v>
      </c>
      <c r="T9" s="82">
        <f>IFERROR(S9/(O9+P9),"-")</f>
        <v>0.5</v>
      </c>
      <c r="U9" s="182"/>
      <c r="V9" s="84">
        <v>2</v>
      </c>
      <c r="W9" s="82">
        <f>IF(P9=0,"-",V9/P9)</f>
        <v>0.33333333333333</v>
      </c>
      <c r="X9" s="186">
        <v>27000</v>
      </c>
      <c r="Y9" s="187">
        <f>IFERROR(X9/P9,"-")</f>
        <v>4500</v>
      </c>
      <c r="Z9" s="187">
        <f>IFERROR(X9/V9,"-")</f>
        <v>13500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0.16666666666667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</v>
      </c>
      <c r="BF9" s="113">
        <f>IF(P9=0,"",IF(BE9=0,"",(BE9/P9)))</f>
        <v>0.16666666666667</v>
      </c>
      <c r="BG9" s="112">
        <v>1</v>
      </c>
      <c r="BH9" s="114">
        <f>IFERROR(BG9/BE9,"-")</f>
        <v>1</v>
      </c>
      <c r="BI9" s="115">
        <v>6000</v>
      </c>
      <c r="BJ9" s="116">
        <f>IFERROR(BI9/BE9,"-")</f>
        <v>6000</v>
      </c>
      <c r="BK9" s="117"/>
      <c r="BL9" s="117">
        <v>1</v>
      </c>
      <c r="BM9" s="117"/>
      <c r="BN9" s="119">
        <v>2</v>
      </c>
      <c r="BO9" s="120">
        <f>IF(P9=0,"",IF(BN9=0,"",(BN9/P9)))</f>
        <v>0.33333333333333</v>
      </c>
      <c r="BP9" s="121">
        <v>1</v>
      </c>
      <c r="BQ9" s="122">
        <f>IFERROR(BP9/BN9,"-")</f>
        <v>0.5</v>
      </c>
      <c r="BR9" s="123">
        <v>21000</v>
      </c>
      <c r="BS9" s="124">
        <f>IFERROR(BR9/BN9,"-")</f>
        <v>10500</v>
      </c>
      <c r="BT9" s="125"/>
      <c r="BU9" s="125"/>
      <c r="BV9" s="125">
        <v>1</v>
      </c>
      <c r="BW9" s="126">
        <v>2</v>
      </c>
      <c r="BX9" s="127">
        <f>IF(P9=0,"",IF(BW9=0,"",(BW9/P9)))</f>
        <v>0.33333333333333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27000</v>
      </c>
      <c r="CQ9" s="141">
        <v>21000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75</v>
      </c>
      <c r="C10" s="203"/>
      <c r="D10" s="203" t="s">
        <v>76</v>
      </c>
      <c r="E10" s="203" t="s">
        <v>76</v>
      </c>
      <c r="F10" s="203" t="s">
        <v>77</v>
      </c>
      <c r="G10" s="203" t="s">
        <v>78</v>
      </c>
      <c r="H10" s="90"/>
      <c r="I10" s="90"/>
      <c r="J10" s="188"/>
      <c r="K10" s="81">
        <v>0</v>
      </c>
      <c r="L10" s="81">
        <v>0</v>
      </c>
      <c r="M10" s="81">
        <v>115</v>
      </c>
      <c r="N10" s="91">
        <v>32</v>
      </c>
      <c r="O10" s="92">
        <v>0</v>
      </c>
      <c r="P10" s="93">
        <f>N10+O10</f>
        <v>32</v>
      </c>
      <c r="Q10" s="82">
        <f>IFERROR(P10/M10,"-")</f>
        <v>0.27826086956522</v>
      </c>
      <c r="R10" s="81">
        <v>3</v>
      </c>
      <c r="S10" s="81">
        <v>1</v>
      </c>
      <c r="T10" s="82">
        <f>IFERROR(S10/(O10+P10),"-")</f>
        <v>0.03125</v>
      </c>
      <c r="U10" s="182"/>
      <c r="V10" s="84">
        <v>3</v>
      </c>
      <c r="W10" s="82">
        <f>IF(P10=0,"-",V10/P10)</f>
        <v>0.09375</v>
      </c>
      <c r="X10" s="186">
        <v>444000</v>
      </c>
      <c r="Y10" s="187">
        <f>IFERROR(X10/P10,"-")</f>
        <v>13875</v>
      </c>
      <c r="Z10" s="187">
        <f>IFERROR(X10/V10,"-")</f>
        <v>148000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0.03125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4</v>
      </c>
      <c r="BF10" s="113">
        <f>IF(P10=0,"",IF(BE10=0,"",(BE10/P10)))</f>
        <v>0.125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6</v>
      </c>
      <c r="BO10" s="120">
        <f>IF(P10=0,"",IF(BN10=0,"",(BN10/P10)))</f>
        <v>0.1875</v>
      </c>
      <c r="BP10" s="121">
        <v>1</v>
      </c>
      <c r="BQ10" s="122">
        <f>IFERROR(BP10/BN10,"-")</f>
        <v>0.16666666666667</v>
      </c>
      <c r="BR10" s="123">
        <v>46000</v>
      </c>
      <c r="BS10" s="124">
        <f>IFERROR(BR10/BN10,"-")</f>
        <v>7666.6666666667</v>
      </c>
      <c r="BT10" s="125"/>
      <c r="BU10" s="125"/>
      <c r="BV10" s="125">
        <v>1</v>
      </c>
      <c r="BW10" s="126">
        <v>16</v>
      </c>
      <c r="BX10" s="127">
        <f>IF(P10=0,"",IF(BW10=0,"",(BW10/P10)))</f>
        <v>0.5</v>
      </c>
      <c r="BY10" s="128">
        <v>6</v>
      </c>
      <c r="BZ10" s="129">
        <f>IFERROR(BY10/BW10,"-")</f>
        <v>0.375</v>
      </c>
      <c r="CA10" s="130">
        <v>724000</v>
      </c>
      <c r="CB10" s="131">
        <f>IFERROR(CA10/BW10,"-")</f>
        <v>45250</v>
      </c>
      <c r="CC10" s="132">
        <v>3</v>
      </c>
      <c r="CD10" s="132">
        <v>1</v>
      </c>
      <c r="CE10" s="132">
        <v>2</v>
      </c>
      <c r="CF10" s="133">
        <v>5</v>
      </c>
      <c r="CG10" s="134">
        <f>IF(P10=0,"",IF(CF10=0,"",(CF10/P10)))</f>
        <v>0.15625</v>
      </c>
      <c r="CH10" s="135">
        <v>2</v>
      </c>
      <c r="CI10" s="136">
        <f>IFERROR(CH10/CF10,"-")</f>
        <v>0.4</v>
      </c>
      <c r="CJ10" s="137">
        <v>242000</v>
      </c>
      <c r="CK10" s="138">
        <f>IFERROR(CJ10/CF10,"-")</f>
        <v>48400</v>
      </c>
      <c r="CL10" s="139"/>
      <c r="CM10" s="139"/>
      <c r="CN10" s="139">
        <v>2</v>
      </c>
      <c r="CO10" s="140">
        <v>3</v>
      </c>
      <c r="CP10" s="141">
        <v>444000</v>
      </c>
      <c r="CQ10" s="141">
        <v>390000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1.2175438596491</v>
      </c>
      <c r="B11" s="203" t="s">
        <v>79</v>
      </c>
      <c r="C11" s="203"/>
      <c r="D11" s="203" t="s">
        <v>80</v>
      </c>
      <c r="E11" s="203" t="s">
        <v>63</v>
      </c>
      <c r="F11" s="203" t="s">
        <v>64</v>
      </c>
      <c r="G11" s="203" t="s">
        <v>81</v>
      </c>
      <c r="H11" s="90" t="s">
        <v>66</v>
      </c>
      <c r="I11" s="205" t="s">
        <v>82</v>
      </c>
      <c r="J11" s="188">
        <v>570000</v>
      </c>
      <c r="K11" s="81">
        <v>0</v>
      </c>
      <c r="L11" s="81">
        <v>0</v>
      </c>
      <c r="M11" s="81">
        <v>117</v>
      </c>
      <c r="N11" s="91">
        <v>11</v>
      </c>
      <c r="O11" s="92">
        <v>0</v>
      </c>
      <c r="P11" s="93">
        <f>N11+O11</f>
        <v>11</v>
      </c>
      <c r="Q11" s="82">
        <f>IFERROR(P11/M11,"-")</f>
        <v>0.094017094017094</v>
      </c>
      <c r="R11" s="81">
        <v>1</v>
      </c>
      <c r="S11" s="81">
        <v>3</v>
      </c>
      <c r="T11" s="82">
        <f>IFERROR(S11/(O11+P11),"-")</f>
        <v>0.27272727272727</v>
      </c>
      <c r="U11" s="182">
        <f>IFERROR(J11/SUM(P11:P16),"-")</f>
        <v>10555.555555556</v>
      </c>
      <c r="V11" s="84">
        <v>2</v>
      </c>
      <c r="W11" s="82">
        <f>IF(P11=0,"-",V11/P11)</f>
        <v>0.18181818181818</v>
      </c>
      <c r="X11" s="186">
        <v>374000</v>
      </c>
      <c r="Y11" s="187">
        <f>IFERROR(X11/P11,"-")</f>
        <v>34000</v>
      </c>
      <c r="Z11" s="187">
        <f>IFERROR(X11/V11,"-")</f>
        <v>187000</v>
      </c>
      <c r="AA11" s="188">
        <f>SUM(X11:X16)-SUM(J11:J16)</f>
        <v>124000</v>
      </c>
      <c r="AB11" s="85">
        <f>SUM(X11:X16)/SUM(J11:J16)</f>
        <v>1.2175438596491</v>
      </c>
      <c r="AC11" s="79"/>
      <c r="AD11" s="94">
        <v>1</v>
      </c>
      <c r="AE11" s="95">
        <f>IF(P11=0,"",IF(AD11=0,"",(AD11/P11)))</f>
        <v>0.090909090909091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0.090909090909091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4</v>
      </c>
      <c r="BO11" s="120">
        <f>IF(P11=0,"",IF(BN11=0,"",(BN11/P11)))</f>
        <v>0.36363636363636</v>
      </c>
      <c r="BP11" s="121">
        <v>2</v>
      </c>
      <c r="BQ11" s="122">
        <f>IFERROR(BP11/BN11,"-")</f>
        <v>0.5</v>
      </c>
      <c r="BR11" s="123">
        <v>374000</v>
      </c>
      <c r="BS11" s="124">
        <f>IFERROR(BR11/BN11,"-")</f>
        <v>93500</v>
      </c>
      <c r="BT11" s="125"/>
      <c r="BU11" s="125"/>
      <c r="BV11" s="125">
        <v>2</v>
      </c>
      <c r="BW11" s="126">
        <v>4</v>
      </c>
      <c r="BX11" s="127">
        <f>IF(P11=0,"",IF(BW11=0,"",(BW11/P11)))</f>
        <v>0.36363636363636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1</v>
      </c>
      <c r="CG11" s="134">
        <f>IF(P11=0,"",IF(CF11=0,"",(CF11/P11)))</f>
        <v>0.090909090909091</v>
      </c>
      <c r="CH11" s="135">
        <v>1</v>
      </c>
      <c r="CI11" s="136">
        <f>IFERROR(CH11/CF11,"-")</f>
        <v>1</v>
      </c>
      <c r="CJ11" s="137">
        <v>5000</v>
      </c>
      <c r="CK11" s="138">
        <f>IFERROR(CJ11/CF11,"-")</f>
        <v>5000</v>
      </c>
      <c r="CL11" s="139">
        <v>1</v>
      </c>
      <c r="CM11" s="139"/>
      <c r="CN11" s="139"/>
      <c r="CO11" s="140">
        <v>2</v>
      </c>
      <c r="CP11" s="141">
        <v>374000</v>
      </c>
      <c r="CQ11" s="141">
        <v>363000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/>
      <c r="B12" s="203" t="s">
        <v>83</v>
      </c>
      <c r="C12" s="203"/>
      <c r="D12" s="203" t="s">
        <v>80</v>
      </c>
      <c r="E12" s="203" t="s">
        <v>63</v>
      </c>
      <c r="F12" s="203" t="s">
        <v>77</v>
      </c>
      <c r="G12" s="203"/>
      <c r="H12" s="90"/>
      <c r="I12" s="90"/>
      <c r="J12" s="188"/>
      <c r="K12" s="81">
        <v>0</v>
      </c>
      <c r="L12" s="81">
        <v>0</v>
      </c>
      <c r="M12" s="81">
        <v>48</v>
      </c>
      <c r="N12" s="91">
        <v>22</v>
      </c>
      <c r="O12" s="92">
        <v>0</v>
      </c>
      <c r="P12" s="93">
        <f>N12+O12</f>
        <v>22</v>
      </c>
      <c r="Q12" s="82">
        <f>IFERROR(P12/M12,"-")</f>
        <v>0.45833333333333</v>
      </c>
      <c r="R12" s="81">
        <v>2</v>
      </c>
      <c r="S12" s="81">
        <v>6</v>
      </c>
      <c r="T12" s="82">
        <f>IFERROR(S12/(O12+P12),"-")</f>
        <v>0.27272727272727</v>
      </c>
      <c r="U12" s="182"/>
      <c r="V12" s="84">
        <v>4</v>
      </c>
      <c r="W12" s="82">
        <f>IF(P12=0,"-",V12/P12)</f>
        <v>0.18181818181818</v>
      </c>
      <c r="X12" s="186">
        <v>226000</v>
      </c>
      <c r="Y12" s="187">
        <f>IFERROR(X12/P12,"-")</f>
        <v>10272.727272727</v>
      </c>
      <c r="Z12" s="187">
        <f>IFERROR(X12/V12,"-")</f>
        <v>56500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0.045454545454545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10</v>
      </c>
      <c r="BO12" s="120">
        <f>IF(P12=0,"",IF(BN12=0,"",(BN12/P12)))</f>
        <v>0.45454545454545</v>
      </c>
      <c r="BP12" s="121">
        <v>2</v>
      </c>
      <c r="BQ12" s="122">
        <f>IFERROR(BP12/BN12,"-")</f>
        <v>0.2</v>
      </c>
      <c r="BR12" s="123">
        <v>13000</v>
      </c>
      <c r="BS12" s="124">
        <f>IFERROR(BR12/BN12,"-")</f>
        <v>1300</v>
      </c>
      <c r="BT12" s="125"/>
      <c r="BU12" s="125">
        <v>2</v>
      </c>
      <c r="BV12" s="125"/>
      <c r="BW12" s="126">
        <v>7</v>
      </c>
      <c r="BX12" s="127">
        <f>IF(P12=0,"",IF(BW12=0,"",(BW12/P12)))</f>
        <v>0.31818181818182</v>
      </c>
      <c r="BY12" s="128">
        <v>1</v>
      </c>
      <c r="BZ12" s="129">
        <f>IFERROR(BY12/BW12,"-")</f>
        <v>0.14285714285714</v>
      </c>
      <c r="CA12" s="130">
        <v>75000</v>
      </c>
      <c r="CB12" s="131">
        <f>IFERROR(CA12/BW12,"-")</f>
        <v>10714.285714286</v>
      </c>
      <c r="CC12" s="132"/>
      <c r="CD12" s="132"/>
      <c r="CE12" s="132">
        <v>1</v>
      </c>
      <c r="CF12" s="133">
        <v>4</v>
      </c>
      <c r="CG12" s="134">
        <f>IF(P12=0,"",IF(CF12=0,"",(CF12/P12)))</f>
        <v>0.18181818181818</v>
      </c>
      <c r="CH12" s="135">
        <v>1</v>
      </c>
      <c r="CI12" s="136">
        <f>IFERROR(CH12/CF12,"-")</f>
        <v>0.25</v>
      </c>
      <c r="CJ12" s="137">
        <v>138000</v>
      </c>
      <c r="CK12" s="138">
        <f>IFERROR(CJ12/CF12,"-")</f>
        <v>34500</v>
      </c>
      <c r="CL12" s="139"/>
      <c r="CM12" s="139"/>
      <c r="CN12" s="139">
        <v>1</v>
      </c>
      <c r="CO12" s="140">
        <v>4</v>
      </c>
      <c r="CP12" s="141">
        <v>226000</v>
      </c>
      <c r="CQ12" s="141">
        <v>138000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84</v>
      </c>
      <c r="C13" s="203"/>
      <c r="D13" s="203" t="s">
        <v>80</v>
      </c>
      <c r="E13" s="203" t="s">
        <v>63</v>
      </c>
      <c r="F13" s="203" t="s">
        <v>85</v>
      </c>
      <c r="G13" s="203" t="s">
        <v>86</v>
      </c>
      <c r="H13" s="90" t="s">
        <v>87</v>
      </c>
      <c r="I13" s="204" t="s">
        <v>67</v>
      </c>
      <c r="J13" s="188"/>
      <c r="K13" s="81">
        <v>0</v>
      </c>
      <c r="L13" s="81">
        <v>0</v>
      </c>
      <c r="M13" s="81">
        <v>98</v>
      </c>
      <c r="N13" s="91">
        <v>7</v>
      </c>
      <c r="O13" s="92">
        <v>0</v>
      </c>
      <c r="P13" s="93">
        <f>N13+O13</f>
        <v>7</v>
      </c>
      <c r="Q13" s="82">
        <f>IFERROR(P13/M13,"-")</f>
        <v>0.071428571428571</v>
      </c>
      <c r="R13" s="81">
        <v>0</v>
      </c>
      <c r="S13" s="81">
        <v>5</v>
      </c>
      <c r="T13" s="82">
        <f>IFERROR(S13/(O13+P13),"-")</f>
        <v>0.71428571428571</v>
      </c>
      <c r="U13" s="182"/>
      <c r="V13" s="84">
        <v>1</v>
      </c>
      <c r="W13" s="82">
        <f>IF(P13=0,"-",V13/P13)</f>
        <v>0.14285714285714</v>
      </c>
      <c r="X13" s="186">
        <v>80000</v>
      </c>
      <c r="Y13" s="187">
        <f>IFERROR(X13/P13,"-")</f>
        <v>11428.571428571</v>
      </c>
      <c r="Z13" s="187">
        <f>IFERROR(X13/V13,"-")</f>
        <v>80000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0.14285714285714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0.14285714285714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3</v>
      </c>
      <c r="BO13" s="120">
        <f>IF(P13=0,"",IF(BN13=0,"",(BN13/P13)))</f>
        <v>0.42857142857143</v>
      </c>
      <c r="BP13" s="121">
        <v>1</v>
      </c>
      <c r="BQ13" s="122">
        <f>IFERROR(BP13/BN13,"-")</f>
        <v>0.33333333333333</v>
      </c>
      <c r="BR13" s="123">
        <v>80000</v>
      </c>
      <c r="BS13" s="124">
        <f>IFERROR(BR13/BN13,"-")</f>
        <v>26666.666666667</v>
      </c>
      <c r="BT13" s="125"/>
      <c r="BU13" s="125"/>
      <c r="BV13" s="125">
        <v>1</v>
      </c>
      <c r="BW13" s="126">
        <v>2</v>
      </c>
      <c r="BX13" s="127">
        <f>IF(P13=0,"",IF(BW13=0,"",(BW13/P13)))</f>
        <v>0.28571428571429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80000</v>
      </c>
      <c r="CQ13" s="141">
        <v>80000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88</v>
      </c>
      <c r="C14" s="203"/>
      <c r="D14" s="203" t="s">
        <v>80</v>
      </c>
      <c r="E14" s="203" t="s">
        <v>63</v>
      </c>
      <c r="F14" s="203" t="s">
        <v>77</v>
      </c>
      <c r="G14" s="203"/>
      <c r="H14" s="90"/>
      <c r="I14" s="90"/>
      <c r="J14" s="188"/>
      <c r="K14" s="81">
        <v>0</v>
      </c>
      <c r="L14" s="81">
        <v>0</v>
      </c>
      <c r="M14" s="81">
        <v>55</v>
      </c>
      <c r="N14" s="91">
        <v>7</v>
      </c>
      <c r="O14" s="92">
        <v>0</v>
      </c>
      <c r="P14" s="93">
        <f>N14+O14</f>
        <v>7</v>
      </c>
      <c r="Q14" s="82">
        <f>IFERROR(P14/M14,"-")</f>
        <v>0.12727272727273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0.14285714285714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0.14285714285714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1</v>
      </c>
      <c r="BO14" s="120">
        <f>IF(P14=0,"",IF(BN14=0,"",(BN14/P14)))</f>
        <v>0.14285714285714</v>
      </c>
      <c r="BP14" s="121">
        <v>1</v>
      </c>
      <c r="BQ14" s="122">
        <f>IFERROR(BP14/BN14,"-")</f>
        <v>1</v>
      </c>
      <c r="BR14" s="123">
        <v>3000</v>
      </c>
      <c r="BS14" s="124">
        <f>IFERROR(BR14/BN14,"-")</f>
        <v>3000</v>
      </c>
      <c r="BT14" s="125">
        <v>1</v>
      </c>
      <c r="BU14" s="125"/>
      <c r="BV14" s="125"/>
      <c r="BW14" s="126">
        <v>3</v>
      </c>
      <c r="BX14" s="127">
        <f>IF(P14=0,"",IF(BW14=0,"",(BW14/P14)))</f>
        <v>0.42857142857143</v>
      </c>
      <c r="BY14" s="128">
        <v>1</v>
      </c>
      <c r="BZ14" s="129">
        <f>IFERROR(BY14/BW14,"-")</f>
        <v>0.33333333333333</v>
      </c>
      <c r="CA14" s="130">
        <v>39000</v>
      </c>
      <c r="CB14" s="131">
        <f>IFERROR(CA14/BW14,"-")</f>
        <v>13000</v>
      </c>
      <c r="CC14" s="132"/>
      <c r="CD14" s="132"/>
      <c r="CE14" s="132">
        <v>1</v>
      </c>
      <c r="CF14" s="133">
        <v>1</v>
      </c>
      <c r="CG14" s="134">
        <f>IF(P14=0,"",IF(CF14=0,"",(CF14/P14)))</f>
        <v>0.14285714285714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0</v>
      </c>
      <c r="CP14" s="141">
        <v>0</v>
      </c>
      <c r="CQ14" s="141">
        <v>39000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89</v>
      </c>
      <c r="C15" s="203"/>
      <c r="D15" s="203" t="s">
        <v>90</v>
      </c>
      <c r="E15" s="203" t="s">
        <v>91</v>
      </c>
      <c r="F15" s="203" t="s">
        <v>64</v>
      </c>
      <c r="G15" s="203" t="s">
        <v>86</v>
      </c>
      <c r="H15" s="90" t="s">
        <v>87</v>
      </c>
      <c r="I15" s="204" t="s">
        <v>92</v>
      </c>
      <c r="J15" s="188"/>
      <c r="K15" s="81">
        <v>0</v>
      </c>
      <c r="L15" s="81">
        <v>0</v>
      </c>
      <c r="M15" s="81">
        <v>47</v>
      </c>
      <c r="N15" s="91">
        <v>5</v>
      </c>
      <c r="O15" s="92">
        <v>0</v>
      </c>
      <c r="P15" s="93">
        <f>N15+O15</f>
        <v>5</v>
      </c>
      <c r="Q15" s="82">
        <f>IFERROR(P15/M15,"-")</f>
        <v>0.1063829787234</v>
      </c>
      <c r="R15" s="81">
        <v>0</v>
      </c>
      <c r="S15" s="81">
        <v>1</v>
      </c>
      <c r="T15" s="82">
        <f>IFERROR(S15/(O15+P15),"-")</f>
        <v>0.2</v>
      </c>
      <c r="U15" s="182"/>
      <c r="V15" s="84">
        <v>1</v>
      </c>
      <c r="W15" s="82">
        <f>IF(P15=0,"-",V15/P15)</f>
        <v>0.2</v>
      </c>
      <c r="X15" s="186">
        <v>14000</v>
      </c>
      <c r="Y15" s="187">
        <f>IFERROR(X15/P15,"-")</f>
        <v>2800</v>
      </c>
      <c r="Z15" s="187">
        <f>IFERROR(X15/V15,"-")</f>
        <v>14000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2</v>
      </c>
      <c r="BO15" s="120">
        <f>IF(P15=0,"",IF(BN15=0,"",(BN15/P15)))</f>
        <v>0.4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3</v>
      </c>
      <c r="BX15" s="127">
        <f>IF(P15=0,"",IF(BW15=0,"",(BW15/P15)))</f>
        <v>0.6</v>
      </c>
      <c r="BY15" s="128">
        <v>2</v>
      </c>
      <c r="BZ15" s="129">
        <f>IFERROR(BY15/BW15,"-")</f>
        <v>0.66666666666667</v>
      </c>
      <c r="CA15" s="130">
        <v>14000</v>
      </c>
      <c r="CB15" s="131">
        <f>IFERROR(CA15/BW15,"-")</f>
        <v>4666.6666666667</v>
      </c>
      <c r="CC15" s="132">
        <v>1</v>
      </c>
      <c r="CD15" s="132"/>
      <c r="CE15" s="132">
        <v>1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14000</v>
      </c>
      <c r="CQ15" s="141">
        <v>9000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93</v>
      </c>
      <c r="C16" s="203"/>
      <c r="D16" s="203" t="s">
        <v>90</v>
      </c>
      <c r="E16" s="203" t="s">
        <v>91</v>
      </c>
      <c r="F16" s="203" t="s">
        <v>77</v>
      </c>
      <c r="G16" s="203"/>
      <c r="H16" s="90"/>
      <c r="I16" s="90"/>
      <c r="J16" s="188"/>
      <c r="K16" s="81">
        <v>0</v>
      </c>
      <c r="L16" s="81">
        <v>0</v>
      </c>
      <c r="M16" s="81">
        <v>42</v>
      </c>
      <c r="N16" s="91">
        <v>2</v>
      </c>
      <c r="O16" s="92">
        <v>0</v>
      </c>
      <c r="P16" s="93">
        <f>N16+O16</f>
        <v>2</v>
      </c>
      <c r="Q16" s="82">
        <f>IFERROR(P16/M16,"-")</f>
        <v>0.047619047619048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2</v>
      </c>
      <c r="BX16" s="127">
        <f>IF(P16=0,"",IF(BW16=0,"",(BW16/P16)))</f>
        <v>1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4.7464464285714</v>
      </c>
      <c r="B17" s="203" t="s">
        <v>94</v>
      </c>
      <c r="C17" s="203"/>
      <c r="D17" s="203" t="s">
        <v>62</v>
      </c>
      <c r="E17" s="203" t="s">
        <v>63</v>
      </c>
      <c r="F17" s="203" t="s">
        <v>95</v>
      </c>
      <c r="G17" s="203" t="s">
        <v>96</v>
      </c>
      <c r="H17" s="90" t="s">
        <v>97</v>
      </c>
      <c r="I17" s="90"/>
      <c r="J17" s="188">
        <v>280000</v>
      </c>
      <c r="K17" s="81">
        <v>0</v>
      </c>
      <c r="L17" s="81">
        <v>0</v>
      </c>
      <c r="M17" s="81">
        <v>24</v>
      </c>
      <c r="N17" s="91">
        <v>2</v>
      </c>
      <c r="O17" s="92">
        <v>0</v>
      </c>
      <c r="P17" s="93">
        <f>N17+O17</f>
        <v>2</v>
      </c>
      <c r="Q17" s="82">
        <f>IFERROR(P17/M17,"-")</f>
        <v>0.083333333333333</v>
      </c>
      <c r="R17" s="81">
        <v>0</v>
      </c>
      <c r="S17" s="81">
        <v>1</v>
      </c>
      <c r="T17" s="82">
        <f>IFERROR(S17/(O17+P17),"-")</f>
        <v>0.5</v>
      </c>
      <c r="U17" s="182">
        <f>IFERROR(J17/SUM(P17:P24),"-")</f>
        <v>8235.2941176471</v>
      </c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>
        <f>SUM(X17:X24)-SUM(J17:J24)</f>
        <v>1049005</v>
      </c>
      <c r="AB17" s="85">
        <f>SUM(X17:X24)/SUM(J17:J24)</f>
        <v>4.7464464285714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1</v>
      </c>
      <c r="BO17" s="120">
        <f>IF(P17=0,"",IF(BN17=0,"",(BN17/P17)))</f>
        <v>0.5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1</v>
      </c>
      <c r="BX17" s="127">
        <f>IF(P17=0,"",IF(BW17=0,"",(BW17/P17)))</f>
        <v>0.5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98</v>
      </c>
      <c r="C18" s="203"/>
      <c r="D18" s="203" t="s">
        <v>62</v>
      </c>
      <c r="E18" s="203" t="s">
        <v>63</v>
      </c>
      <c r="F18" s="203" t="s">
        <v>77</v>
      </c>
      <c r="G18" s="203"/>
      <c r="H18" s="90"/>
      <c r="I18" s="90"/>
      <c r="J18" s="188"/>
      <c r="K18" s="81">
        <v>0</v>
      </c>
      <c r="L18" s="81">
        <v>0</v>
      </c>
      <c r="M18" s="81">
        <v>15</v>
      </c>
      <c r="N18" s="91">
        <v>8</v>
      </c>
      <c r="O18" s="92">
        <v>0</v>
      </c>
      <c r="P18" s="93">
        <f>N18+O18</f>
        <v>8</v>
      </c>
      <c r="Q18" s="82">
        <f>IFERROR(P18/M18,"-")</f>
        <v>0.53333333333333</v>
      </c>
      <c r="R18" s="81">
        <v>3</v>
      </c>
      <c r="S18" s="81">
        <v>0</v>
      </c>
      <c r="T18" s="82">
        <f>IFERROR(S18/(O18+P18),"-")</f>
        <v>0</v>
      </c>
      <c r="U18" s="182"/>
      <c r="V18" s="84">
        <v>3</v>
      </c>
      <c r="W18" s="82">
        <f>IF(P18=0,"-",V18/P18)</f>
        <v>0.375</v>
      </c>
      <c r="X18" s="186">
        <v>582005</v>
      </c>
      <c r="Y18" s="187">
        <f>IFERROR(X18/P18,"-")</f>
        <v>72750.625</v>
      </c>
      <c r="Z18" s="187">
        <f>IFERROR(X18/V18,"-")</f>
        <v>194001.66666667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4</v>
      </c>
      <c r="BO18" s="120">
        <f>IF(P18=0,"",IF(BN18=0,"",(BN18/P18)))</f>
        <v>0.5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2</v>
      </c>
      <c r="BX18" s="127">
        <f>IF(P18=0,"",IF(BW18=0,"",(BW18/P18)))</f>
        <v>0.25</v>
      </c>
      <c r="BY18" s="128">
        <v>2</v>
      </c>
      <c r="BZ18" s="129">
        <f>IFERROR(BY18/BW18,"-")</f>
        <v>1</v>
      </c>
      <c r="CA18" s="130">
        <v>21000</v>
      </c>
      <c r="CB18" s="131">
        <f>IFERROR(CA18/BW18,"-")</f>
        <v>10500</v>
      </c>
      <c r="CC18" s="132">
        <v>1</v>
      </c>
      <c r="CD18" s="132"/>
      <c r="CE18" s="132">
        <v>1</v>
      </c>
      <c r="CF18" s="133">
        <v>2</v>
      </c>
      <c r="CG18" s="134">
        <f>IF(P18=0,"",IF(CF18=0,"",(CF18/P18)))</f>
        <v>0.25</v>
      </c>
      <c r="CH18" s="135">
        <v>2</v>
      </c>
      <c r="CI18" s="136">
        <f>IFERROR(CH18/CF18,"-")</f>
        <v>1</v>
      </c>
      <c r="CJ18" s="137">
        <v>579005</v>
      </c>
      <c r="CK18" s="138">
        <f>IFERROR(CJ18/CF18,"-")</f>
        <v>289502.5</v>
      </c>
      <c r="CL18" s="139"/>
      <c r="CM18" s="139"/>
      <c r="CN18" s="139">
        <v>2</v>
      </c>
      <c r="CO18" s="140">
        <v>3</v>
      </c>
      <c r="CP18" s="141">
        <v>582005</v>
      </c>
      <c r="CQ18" s="141">
        <v>565005</v>
      </c>
      <c r="CR18" s="141"/>
      <c r="CS18" s="142" t="str">
        <f>IF(AND(CQ18=0,CR18=0),"",IF(AND(CQ18&lt;=100000,CR18&lt;=100000),"",IF(CQ18/CP18&gt;0.7,"男高",IF(CR18/CP18&gt;0.7,"女高",""))))</f>
        <v>男高</v>
      </c>
    </row>
    <row r="19" spans="1:98">
      <c r="A19" s="80"/>
      <c r="B19" s="203" t="s">
        <v>99</v>
      </c>
      <c r="C19" s="203"/>
      <c r="D19" s="203" t="s">
        <v>80</v>
      </c>
      <c r="E19" s="203" t="s">
        <v>91</v>
      </c>
      <c r="F19" s="203" t="s">
        <v>85</v>
      </c>
      <c r="G19" s="203" t="s">
        <v>96</v>
      </c>
      <c r="H19" s="90" t="s">
        <v>97</v>
      </c>
      <c r="I19" s="90"/>
      <c r="J19" s="188"/>
      <c r="K19" s="81">
        <v>0</v>
      </c>
      <c r="L19" s="81">
        <v>0</v>
      </c>
      <c r="M19" s="81">
        <v>30</v>
      </c>
      <c r="N19" s="91">
        <v>3</v>
      </c>
      <c r="O19" s="92">
        <v>0</v>
      </c>
      <c r="P19" s="93">
        <f>N19+O19</f>
        <v>3</v>
      </c>
      <c r="Q19" s="82">
        <f>IFERROR(P19/M19,"-")</f>
        <v>0.1</v>
      </c>
      <c r="R19" s="81">
        <v>0</v>
      </c>
      <c r="S19" s="81">
        <v>3</v>
      </c>
      <c r="T19" s="82">
        <f>IFERROR(S19/(O19+P19),"-")</f>
        <v>1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3</v>
      </c>
      <c r="BO19" s="120">
        <f>IF(P19=0,"",IF(BN19=0,"",(BN19/P19)))</f>
        <v>1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100</v>
      </c>
      <c r="C20" s="203"/>
      <c r="D20" s="203" t="s">
        <v>80</v>
      </c>
      <c r="E20" s="203" t="s">
        <v>91</v>
      </c>
      <c r="F20" s="203" t="s">
        <v>77</v>
      </c>
      <c r="G20" s="203"/>
      <c r="H20" s="90"/>
      <c r="I20" s="90"/>
      <c r="J20" s="188"/>
      <c r="K20" s="81">
        <v>0</v>
      </c>
      <c r="L20" s="81">
        <v>0</v>
      </c>
      <c r="M20" s="81">
        <v>24</v>
      </c>
      <c r="N20" s="91">
        <v>9</v>
      </c>
      <c r="O20" s="92">
        <v>0</v>
      </c>
      <c r="P20" s="93">
        <f>N20+O20</f>
        <v>9</v>
      </c>
      <c r="Q20" s="82">
        <f>IFERROR(P20/M20,"-")</f>
        <v>0.375</v>
      </c>
      <c r="R20" s="81">
        <v>2</v>
      </c>
      <c r="S20" s="81">
        <v>2</v>
      </c>
      <c r="T20" s="82">
        <f>IFERROR(S20/(O20+P20),"-")</f>
        <v>0.22222222222222</v>
      </c>
      <c r="U20" s="182"/>
      <c r="V20" s="84">
        <v>3</v>
      </c>
      <c r="W20" s="82">
        <f>IF(P20=0,"-",V20/P20)</f>
        <v>0.33333333333333</v>
      </c>
      <c r="X20" s="186">
        <v>681000</v>
      </c>
      <c r="Y20" s="187">
        <f>IFERROR(X20/P20,"-")</f>
        <v>75666.666666667</v>
      </c>
      <c r="Z20" s="187">
        <f>IFERROR(X20/V20,"-")</f>
        <v>227000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1</v>
      </c>
      <c r="AW20" s="107">
        <f>IF(P20=0,"",IF(AV20=0,"",(AV20/P20)))</f>
        <v>0.11111111111111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4</v>
      </c>
      <c r="BO20" s="120">
        <f>IF(P20=0,"",IF(BN20=0,"",(BN20/P20)))</f>
        <v>0.44444444444444</v>
      </c>
      <c r="BP20" s="121">
        <v>3</v>
      </c>
      <c r="BQ20" s="122">
        <f>IFERROR(BP20/BN20,"-")</f>
        <v>0.75</v>
      </c>
      <c r="BR20" s="123">
        <v>681000</v>
      </c>
      <c r="BS20" s="124">
        <f>IFERROR(BR20/BN20,"-")</f>
        <v>170250</v>
      </c>
      <c r="BT20" s="125"/>
      <c r="BU20" s="125"/>
      <c r="BV20" s="125">
        <v>3</v>
      </c>
      <c r="BW20" s="126">
        <v>3</v>
      </c>
      <c r="BX20" s="127">
        <f>IF(P20=0,"",IF(BW20=0,"",(BW20/P20)))</f>
        <v>0.33333333333333</v>
      </c>
      <c r="BY20" s="128">
        <v>1</v>
      </c>
      <c r="BZ20" s="129">
        <f>IFERROR(BY20/BW20,"-")</f>
        <v>0.33333333333333</v>
      </c>
      <c r="CA20" s="130">
        <v>100000</v>
      </c>
      <c r="CB20" s="131">
        <f>IFERROR(CA20/BW20,"-")</f>
        <v>33333.333333333</v>
      </c>
      <c r="CC20" s="132"/>
      <c r="CD20" s="132"/>
      <c r="CE20" s="132">
        <v>1</v>
      </c>
      <c r="CF20" s="133">
        <v>1</v>
      </c>
      <c r="CG20" s="134">
        <f>IF(P20=0,"",IF(CF20=0,"",(CF20/P20)))</f>
        <v>0.11111111111111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3</v>
      </c>
      <c r="CP20" s="141">
        <v>681000</v>
      </c>
      <c r="CQ20" s="141">
        <v>598000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/>
      <c r="B21" s="203" t="s">
        <v>101</v>
      </c>
      <c r="C21" s="203"/>
      <c r="D21" s="203" t="s">
        <v>90</v>
      </c>
      <c r="E21" s="203" t="s">
        <v>102</v>
      </c>
      <c r="F21" s="203" t="s">
        <v>95</v>
      </c>
      <c r="G21" s="203" t="s">
        <v>96</v>
      </c>
      <c r="H21" s="90" t="s">
        <v>97</v>
      </c>
      <c r="I21" s="90"/>
      <c r="J21" s="188"/>
      <c r="K21" s="81">
        <v>0</v>
      </c>
      <c r="L21" s="81">
        <v>0</v>
      </c>
      <c r="M21" s="81">
        <v>15</v>
      </c>
      <c r="N21" s="91">
        <v>0</v>
      </c>
      <c r="O21" s="92">
        <v>0</v>
      </c>
      <c r="P21" s="93">
        <f>N21+O21</f>
        <v>0</v>
      </c>
      <c r="Q21" s="82">
        <f>IFERROR(P21/M21,"-")</f>
        <v>0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103</v>
      </c>
      <c r="C22" s="203"/>
      <c r="D22" s="203" t="s">
        <v>90</v>
      </c>
      <c r="E22" s="203" t="s">
        <v>102</v>
      </c>
      <c r="F22" s="203" t="s">
        <v>77</v>
      </c>
      <c r="G22" s="203"/>
      <c r="H22" s="90"/>
      <c r="I22" s="90"/>
      <c r="J22" s="188"/>
      <c r="K22" s="81">
        <v>0</v>
      </c>
      <c r="L22" s="81">
        <v>0</v>
      </c>
      <c r="M22" s="81">
        <v>15</v>
      </c>
      <c r="N22" s="91">
        <v>2</v>
      </c>
      <c r="O22" s="92">
        <v>0</v>
      </c>
      <c r="P22" s="93">
        <f>N22+O22</f>
        <v>2</v>
      </c>
      <c r="Q22" s="82">
        <f>IFERROR(P22/M22,"-")</f>
        <v>0.13333333333333</v>
      </c>
      <c r="R22" s="81">
        <v>0</v>
      </c>
      <c r="S22" s="81">
        <v>1</v>
      </c>
      <c r="T22" s="82">
        <f>IFERROR(S22/(O22+P22),"-")</f>
        <v>0.5</v>
      </c>
      <c r="U22" s="182"/>
      <c r="V22" s="84">
        <v>0</v>
      </c>
      <c r="W22" s="82">
        <f>IF(P22=0,"-",V22/P22)</f>
        <v>0</v>
      </c>
      <c r="X22" s="186">
        <v>6000</v>
      </c>
      <c r="Y22" s="187">
        <f>IFERROR(X22/P22,"-")</f>
        <v>3000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1</v>
      </c>
      <c r="BO22" s="120">
        <f>IF(P22=0,"",IF(BN22=0,"",(BN22/P22)))</f>
        <v>0.5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1</v>
      </c>
      <c r="BX22" s="127">
        <f>IF(P22=0,"",IF(BW22=0,"",(BW22/P22)))</f>
        <v>0.5</v>
      </c>
      <c r="BY22" s="128">
        <v>1</v>
      </c>
      <c r="BZ22" s="129">
        <f>IFERROR(BY22/BW22,"-")</f>
        <v>1</v>
      </c>
      <c r="CA22" s="130">
        <v>76000</v>
      </c>
      <c r="CB22" s="131">
        <f>IFERROR(CA22/BW22,"-")</f>
        <v>76000</v>
      </c>
      <c r="CC22" s="132"/>
      <c r="CD22" s="132"/>
      <c r="CE22" s="132">
        <v>1</v>
      </c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6000</v>
      </c>
      <c r="CQ22" s="141">
        <v>76000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104</v>
      </c>
      <c r="C23" s="203"/>
      <c r="D23" s="203" t="s">
        <v>105</v>
      </c>
      <c r="E23" s="203" t="s">
        <v>106</v>
      </c>
      <c r="F23" s="203" t="s">
        <v>85</v>
      </c>
      <c r="G23" s="203" t="s">
        <v>96</v>
      </c>
      <c r="H23" s="90" t="s">
        <v>97</v>
      </c>
      <c r="I23" s="90"/>
      <c r="J23" s="188"/>
      <c r="K23" s="81">
        <v>0</v>
      </c>
      <c r="L23" s="81">
        <v>0</v>
      </c>
      <c r="M23" s="81">
        <v>33</v>
      </c>
      <c r="N23" s="91">
        <v>2</v>
      </c>
      <c r="O23" s="92">
        <v>0</v>
      </c>
      <c r="P23" s="93">
        <f>N23+O23</f>
        <v>2</v>
      </c>
      <c r="Q23" s="82">
        <f>IFERROR(P23/M23,"-")</f>
        <v>0.060606060606061</v>
      </c>
      <c r="R23" s="81">
        <v>0</v>
      </c>
      <c r="S23" s="81">
        <v>0</v>
      </c>
      <c r="T23" s="82">
        <f>IFERROR(S23/(O23+P23),"-")</f>
        <v>0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2</v>
      </c>
      <c r="BO23" s="120">
        <f>IF(P23=0,"",IF(BN23=0,"",(BN23/P23)))</f>
        <v>1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107</v>
      </c>
      <c r="C24" s="203"/>
      <c r="D24" s="203" t="s">
        <v>105</v>
      </c>
      <c r="E24" s="203" t="s">
        <v>106</v>
      </c>
      <c r="F24" s="203" t="s">
        <v>77</v>
      </c>
      <c r="G24" s="203"/>
      <c r="H24" s="90"/>
      <c r="I24" s="90"/>
      <c r="J24" s="188"/>
      <c r="K24" s="81">
        <v>0</v>
      </c>
      <c r="L24" s="81">
        <v>0</v>
      </c>
      <c r="M24" s="81">
        <v>28</v>
      </c>
      <c r="N24" s="91">
        <v>8</v>
      </c>
      <c r="O24" s="92">
        <v>0</v>
      </c>
      <c r="P24" s="93">
        <f>N24+O24</f>
        <v>8</v>
      </c>
      <c r="Q24" s="82">
        <f>IFERROR(P24/M24,"-")</f>
        <v>0.28571428571429</v>
      </c>
      <c r="R24" s="81">
        <v>1</v>
      </c>
      <c r="S24" s="81">
        <v>3</v>
      </c>
      <c r="T24" s="82">
        <f>IFERROR(S24/(O24+P24),"-")</f>
        <v>0.375</v>
      </c>
      <c r="U24" s="182"/>
      <c r="V24" s="84">
        <v>1</v>
      </c>
      <c r="W24" s="82">
        <f>IF(P24=0,"-",V24/P24)</f>
        <v>0.125</v>
      </c>
      <c r="X24" s="186">
        <v>60000</v>
      </c>
      <c r="Y24" s="187">
        <f>IFERROR(X24/P24,"-")</f>
        <v>7500</v>
      </c>
      <c r="Z24" s="187">
        <f>IFERROR(X24/V24,"-")</f>
        <v>60000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>
        <v>1</v>
      </c>
      <c r="AN24" s="101">
        <f>IF(P24=0,"",IF(AM24=0,"",(AM24/P24)))</f>
        <v>0.125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0.125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>
        <v>4</v>
      </c>
      <c r="BX24" s="127">
        <f>IF(P24=0,"",IF(BW24=0,"",(BW24/P24)))</f>
        <v>0.5</v>
      </c>
      <c r="BY24" s="128">
        <v>1</v>
      </c>
      <c r="BZ24" s="129">
        <f>IFERROR(BY24/BW24,"-")</f>
        <v>0.25</v>
      </c>
      <c r="CA24" s="130">
        <v>60000</v>
      </c>
      <c r="CB24" s="131">
        <f>IFERROR(CA24/BW24,"-")</f>
        <v>15000</v>
      </c>
      <c r="CC24" s="132"/>
      <c r="CD24" s="132"/>
      <c r="CE24" s="132">
        <v>1</v>
      </c>
      <c r="CF24" s="133">
        <v>2</v>
      </c>
      <c r="CG24" s="134">
        <f>IF(P24=0,"",IF(CF24=0,"",(CF24/P24)))</f>
        <v>0.25</v>
      </c>
      <c r="CH24" s="135"/>
      <c r="CI24" s="136">
        <f>IFERROR(CH24/CF24,"-")</f>
        <v>0</v>
      </c>
      <c r="CJ24" s="137"/>
      <c r="CK24" s="138">
        <f>IFERROR(CJ24/CF24,"-")</f>
        <v>0</v>
      </c>
      <c r="CL24" s="139"/>
      <c r="CM24" s="139"/>
      <c r="CN24" s="139"/>
      <c r="CO24" s="140">
        <v>1</v>
      </c>
      <c r="CP24" s="141">
        <v>60000</v>
      </c>
      <c r="CQ24" s="141">
        <v>60000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5.2923076923077</v>
      </c>
      <c r="B25" s="203" t="s">
        <v>108</v>
      </c>
      <c r="C25" s="203"/>
      <c r="D25" s="203" t="s">
        <v>109</v>
      </c>
      <c r="E25" s="203" t="s">
        <v>110</v>
      </c>
      <c r="F25" s="203" t="s">
        <v>64</v>
      </c>
      <c r="G25" s="203" t="s">
        <v>111</v>
      </c>
      <c r="H25" s="90" t="s">
        <v>112</v>
      </c>
      <c r="I25" s="90" t="s">
        <v>113</v>
      </c>
      <c r="J25" s="188">
        <v>260000</v>
      </c>
      <c r="K25" s="81">
        <v>0</v>
      </c>
      <c r="L25" s="81">
        <v>0</v>
      </c>
      <c r="M25" s="81">
        <v>64</v>
      </c>
      <c r="N25" s="91">
        <v>6</v>
      </c>
      <c r="O25" s="92">
        <v>0</v>
      </c>
      <c r="P25" s="93">
        <f>N25+O25</f>
        <v>6</v>
      </c>
      <c r="Q25" s="82">
        <f>IFERROR(P25/M25,"-")</f>
        <v>0.09375</v>
      </c>
      <c r="R25" s="81">
        <v>2</v>
      </c>
      <c r="S25" s="81">
        <v>1</v>
      </c>
      <c r="T25" s="82">
        <f>IFERROR(S25/(O25+P25),"-")</f>
        <v>0.16666666666667</v>
      </c>
      <c r="U25" s="182">
        <f>IFERROR(J25/SUM(P25:P28),"-")</f>
        <v>10000</v>
      </c>
      <c r="V25" s="84">
        <v>3</v>
      </c>
      <c r="W25" s="82">
        <f>IF(P25=0,"-",V25/P25)</f>
        <v>0.5</v>
      </c>
      <c r="X25" s="186">
        <v>1364000</v>
      </c>
      <c r="Y25" s="187">
        <f>IFERROR(X25/P25,"-")</f>
        <v>227333.33333333</v>
      </c>
      <c r="Z25" s="187">
        <f>IFERROR(X25/V25,"-")</f>
        <v>454666.66666667</v>
      </c>
      <c r="AA25" s="188">
        <f>SUM(X25:X28)-SUM(J25:J28)</f>
        <v>1116000</v>
      </c>
      <c r="AB25" s="85">
        <f>SUM(X25:X28)/SUM(J25:J28)</f>
        <v>5.2923076923077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0.16666666666667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4</v>
      </c>
      <c r="BO25" s="120">
        <f>IF(P25=0,"",IF(BN25=0,"",(BN25/P25)))</f>
        <v>0.66666666666667</v>
      </c>
      <c r="BP25" s="121">
        <v>2</v>
      </c>
      <c r="BQ25" s="122">
        <f>IFERROR(BP25/BN25,"-")</f>
        <v>0.5</v>
      </c>
      <c r="BR25" s="123">
        <v>21000</v>
      </c>
      <c r="BS25" s="124">
        <f>IFERROR(BR25/BN25,"-")</f>
        <v>5250</v>
      </c>
      <c r="BT25" s="125"/>
      <c r="BU25" s="125">
        <v>1</v>
      </c>
      <c r="BV25" s="125">
        <v>1</v>
      </c>
      <c r="BW25" s="126">
        <v>1</v>
      </c>
      <c r="BX25" s="127">
        <f>IF(P25=0,"",IF(BW25=0,"",(BW25/P25)))</f>
        <v>0.16666666666667</v>
      </c>
      <c r="BY25" s="128">
        <v>1</v>
      </c>
      <c r="BZ25" s="129">
        <f>IFERROR(BY25/BW25,"-")</f>
        <v>1</v>
      </c>
      <c r="CA25" s="130">
        <v>1346000</v>
      </c>
      <c r="CB25" s="131">
        <f>IFERROR(CA25/BW25,"-")</f>
        <v>1346000</v>
      </c>
      <c r="CC25" s="132"/>
      <c r="CD25" s="132"/>
      <c r="CE25" s="132">
        <v>1</v>
      </c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3</v>
      </c>
      <c r="CP25" s="141">
        <v>1364000</v>
      </c>
      <c r="CQ25" s="141">
        <v>1346000</v>
      </c>
      <c r="CR25" s="141"/>
      <c r="CS25" s="142" t="str">
        <f>IF(AND(CQ25=0,CR25=0),"",IF(AND(CQ25&lt;=100000,CR25&lt;=100000),"",IF(CQ25/CP25&gt;0.7,"男高",IF(CR25/CP25&gt;0.7,"女高",""))))</f>
        <v>男高</v>
      </c>
    </row>
    <row r="26" spans="1:98">
      <c r="A26" s="80"/>
      <c r="B26" s="203" t="s">
        <v>114</v>
      </c>
      <c r="C26" s="203"/>
      <c r="D26" s="203" t="s">
        <v>115</v>
      </c>
      <c r="E26" s="203" t="s">
        <v>116</v>
      </c>
      <c r="F26" s="203" t="s">
        <v>64</v>
      </c>
      <c r="G26" s="203"/>
      <c r="H26" s="90" t="s">
        <v>112</v>
      </c>
      <c r="I26" s="90" t="s">
        <v>117</v>
      </c>
      <c r="J26" s="188"/>
      <c r="K26" s="81">
        <v>0</v>
      </c>
      <c r="L26" s="81">
        <v>0</v>
      </c>
      <c r="M26" s="81">
        <v>61</v>
      </c>
      <c r="N26" s="91">
        <v>1</v>
      </c>
      <c r="O26" s="92">
        <v>0</v>
      </c>
      <c r="P26" s="93">
        <f>N26+O26</f>
        <v>1</v>
      </c>
      <c r="Q26" s="82">
        <f>IFERROR(P26/M26,"-")</f>
        <v>0.016393442622951</v>
      </c>
      <c r="R26" s="81">
        <v>0</v>
      </c>
      <c r="S26" s="81">
        <v>1</v>
      </c>
      <c r="T26" s="82">
        <f>IFERROR(S26/(O26+P26),"-")</f>
        <v>1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>
        <v>1</v>
      </c>
      <c r="AN26" s="101">
        <f>IF(P26=0,"",IF(AM26=0,"",(AM26/P26)))</f>
        <v>1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118</v>
      </c>
      <c r="C27" s="203"/>
      <c r="D27" s="203" t="s">
        <v>119</v>
      </c>
      <c r="E27" s="203" t="s">
        <v>120</v>
      </c>
      <c r="F27" s="203" t="s">
        <v>64</v>
      </c>
      <c r="G27" s="203"/>
      <c r="H27" s="90" t="s">
        <v>112</v>
      </c>
      <c r="I27" s="90" t="s">
        <v>121</v>
      </c>
      <c r="J27" s="188"/>
      <c r="K27" s="81">
        <v>0</v>
      </c>
      <c r="L27" s="81">
        <v>0</v>
      </c>
      <c r="M27" s="81">
        <v>19</v>
      </c>
      <c r="N27" s="91">
        <v>4</v>
      </c>
      <c r="O27" s="92">
        <v>0</v>
      </c>
      <c r="P27" s="93">
        <f>N27+O27</f>
        <v>4</v>
      </c>
      <c r="Q27" s="82">
        <f>IFERROR(P27/M27,"-")</f>
        <v>0.21052631578947</v>
      </c>
      <c r="R27" s="81">
        <v>0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2</v>
      </c>
      <c r="BF27" s="113">
        <f>IF(P27=0,"",IF(BE27=0,"",(BE27/P27)))</f>
        <v>0.5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/>
      <c r="BO27" s="120">
        <f>IF(P27=0,"",IF(BN27=0,"",(BN27/P27)))</f>
        <v>0</v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>
        <v>2</v>
      </c>
      <c r="BX27" s="127">
        <f>IF(P27=0,"",IF(BW27=0,"",(BW27/P27)))</f>
        <v>0.5</v>
      </c>
      <c r="BY27" s="128">
        <v>1</v>
      </c>
      <c r="BZ27" s="129">
        <f>IFERROR(BY27/BW27,"-")</f>
        <v>0.5</v>
      </c>
      <c r="CA27" s="130">
        <v>51000</v>
      </c>
      <c r="CB27" s="131">
        <f>IFERROR(CA27/BW27,"-")</f>
        <v>25500</v>
      </c>
      <c r="CC27" s="132"/>
      <c r="CD27" s="132"/>
      <c r="CE27" s="132">
        <v>1</v>
      </c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>
        <v>51000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122</v>
      </c>
      <c r="C28" s="203"/>
      <c r="D28" s="203" t="s">
        <v>76</v>
      </c>
      <c r="E28" s="203" t="s">
        <v>76</v>
      </c>
      <c r="F28" s="203" t="s">
        <v>77</v>
      </c>
      <c r="G28" s="203"/>
      <c r="H28" s="90"/>
      <c r="I28" s="90"/>
      <c r="J28" s="188"/>
      <c r="K28" s="81">
        <v>0</v>
      </c>
      <c r="L28" s="81">
        <v>0</v>
      </c>
      <c r="M28" s="81">
        <v>29</v>
      </c>
      <c r="N28" s="91">
        <v>15</v>
      </c>
      <c r="O28" s="92">
        <v>0</v>
      </c>
      <c r="P28" s="93">
        <f>N28+O28</f>
        <v>15</v>
      </c>
      <c r="Q28" s="82">
        <f>IFERROR(P28/M28,"-")</f>
        <v>0.51724137931034</v>
      </c>
      <c r="R28" s="81">
        <v>1</v>
      </c>
      <c r="S28" s="81">
        <v>2</v>
      </c>
      <c r="T28" s="82">
        <f>IFERROR(S28/(O28+P28),"-")</f>
        <v>0.13333333333333</v>
      </c>
      <c r="U28" s="182"/>
      <c r="V28" s="84">
        <v>2</v>
      </c>
      <c r="W28" s="82">
        <f>IF(P28=0,"-",V28/P28)</f>
        <v>0.13333333333333</v>
      </c>
      <c r="X28" s="186">
        <v>12000</v>
      </c>
      <c r="Y28" s="187">
        <f>IFERROR(X28/P28,"-")</f>
        <v>800</v>
      </c>
      <c r="Z28" s="187">
        <f>IFERROR(X28/V28,"-")</f>
        <v>6000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2</v>
      </c>
      <c r="BF28" s="113">
        <f>IF(P28=0,"",IF(BE28=0,"",(BE28/P28)))</f>
        <v>0.13333333333333</v>
      </c>
      <c r="BG28" s="112">
        <v>1</v>
      </c>
      <c r="BH28" s="114">
        <f>IFERROR(BG28/BE28,"-")</f>
        <v>0.5</v>
      </c>
      <c r="BI28" s="115">
        <v>8000</v>
      </c>
      <c r="BJ28" s="116">
        <f>IFERROR(BI28/BE28,"-")</f>
        <v>4000</v>
      </c>
      <c r="BK28" s="117"/>
      <c r="BL28" s="117">
        <v>1</v>
      </c>
      <c r="BM28" s="117"/>
      <c r="BN28" s="119">
        <v>6</v>
      </c>
      <c r="BO28" s="120">
        <f>IF(P28=0,"",IF(BN28=0,"",(BN28/P28)))</f>
        <v>0.4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5</v>
      </c>
      <c r="BX28" s="127">
        <f>IF(P28=0,"",IF(BW28=0,"",(BW28/P28)))</f>
        <v>0.33333333333333</v>
      </c>
      <c r="BY28" s="128">
        <v>1</v>
      </c>
      <c r="BZ28" s="129">
        <f>IFERROR(BY28/BW28,"-")</f>
        <v>0.2</v>
      </c>
      <c r="CA28" s="130">
        <v>1000</v>
      </c>
      <c r="CB28" s="131">
        <f>IFERROR(CA28/BW28,"-")</f>
        <v>200</v>
      </c>
      <c r="CC28" s="132">
        <v>1</v>
      </c>
      <c r="CD28" s="132"/>
      <c r="CE28" s="132"/>
      <c r="CF28" s="133">
        <v>2</v>
      </c>
      <c r="CG28" s="134">
        <f>IF(P28=0,"",IF(CF28=0,"",(CF28/P28)))</f>
        <v>0.13333333333333</v>
      </c>
      <c r="CH28" s="135">
        <v>1</v>
      </c>
      <c r="CI28" s="136">
        <f>IFERROR(CH28/CF28,"-")</f>
        <v>0.5</v>
      </c>
      <c r="CJ28" s="137">
        <v>3000</v>
      </c>
      <c r="CK28" s="138">
        <f>IFERROR(CJ28/CF28,"-")</f>
        <v>1500</v>
      </c>
      <c r="CL28" s="139">
        <v>1</v>
      </c>
      <c r="CM28" s="139"/>
      <c r="CN28" s="139"/>
      <c r="CO28" s="140">
        <v>2</v>
      </c>
      <c r="CP28" s="141">
        <v>12000</v>
      </c>
      <c r="CQ28" s="141">
        <v>8000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>
        <f>AB29</f>
        <v>2.88</v>
      </c>
      <c r="B29" s="203" t="s">
        <v>123</v>
      </c>
      <c r="C29" s="203"/>
      <c r="D29" s="203" t="s">
        <v>80</v>
      </c>
      <c r="E29" s="203" t="s">
        <v>102</v>
      </c>
      <c r="F29" s="203" t="s">
        <v>64</v>
      </c>
      <c r="G29" s="203" t="s">
        <v>124</v>
      </c>
      <c r="H29" s="90" t="s">
        <v>66</v>
      </c>
      <c r="I29" s="90" t="s">
        <v>125</v>
      </c>
      <c r="J29" s="188">
        <v>150000</v>
      </c>
      <c r="K29" s="81">
        <v>0</v>
      </c>
      <c r="L29" s="81">
        <v>0</v>
      </c>
      <c r="M29" s="81">
        <v>65</v>
      </c>
      <c r="N29" s="91">
        <v>6</v>
      </c>
      <c r="O29" s="92">
        <v>0</v>
      </c>
      <c r="P29" s="93">
        <f>N29+O29</f>
        <v>6</v>
      </c>
      <c r="Q29" s="82">
        <f>IFERROR(P29/M29,"-")</f>
        <v>0.092307692307692</v>
      </c>
      <c r="R29" s="81">
        <v>0</v>
      </c>
      <c r="S29" s="81">
        <v>2</v>
      </c>
      <c r="T29" s="82">
        <f>IFERROR(S29/(O29+P29),"-")</f>
        <v>0.33333333333333</v>
      </c>
      <c r="U29" s="182">
        <f>IFERROR(J29/SUM(P29:P30),"-")</f>
        <v>11538.461538462</v>
      </c>
      <c r="V29" s="84">
        <v>1</v>
      </c>
      <c r="W29" s="82">
        <f>IF(P29=0,"-",V29/P29)</f>
        <v>0.16666666666667</v>
      </c>
      <c r="X29" s="186">
        <v>3000</v>
      </c>
      <c r="Y29" s="187">
        <f>IFERROR(X29/P29,"-")</f>
        <v>500</v>
      </c>
      <c r="Z29" s="187">
        <f>IFERROR(X29/V29,"-")</f>
        <v>3000</v>
      </c>
      <c r="AA29" s="188">
        <f>SUM(X29:X30)-SUM(J29:J30)</f>
        <v>282000</v>
      </c>
      <c r="AB29" s="85">
        <f>SUM(X29:X30)/SUM(J29:J30)</f>
        <v>2.88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2</v>
      </c>
      <c r="BF29" s="113">
        <f>IF(P29=0,"",IF(BE29=0,"",(BE29/P29)))</f>
        <v>0.33333333333333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1</v>
      </c>
      <c r="BO29" s="120">
        <f>IF(P29=0,"",IF(BN29=0,"",(BN29/P29)))</f>
        <v>0.16666666666667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3</v>
      </c>
      <c r="BX29" s="127">
        <f>IF(P29=0,"",IF(BW29=0,"",(BW29/P29)))</f>
        <v>0.5</v>
      </c>
      <c r="BY29" s="128">
        <v>1</v>
      </c>
      <c r="BZ29" s="129">
        <f>IFERROR(BY29/BW29,"-")</f>
        <v>0.33333333333333</v>
      </c>
      <c r="CA29" s="130">
        <v>3000</v>
      </c>
      <c r="CB29" s="131">
        <f>IFERROR(CA29/BW29,"-")</f>
        <v>1000</v>
      </c>
      <c r="CC29" s="132">
        <v>1</v>
      </c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1</v>
      </c>
      <c r="CP29" s="141">
        <v>3000</v>
      </c>
      <c r="CQ29" s="141">
        <v>3000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126</v>
      </c>
      <c r="C30" s="203"/>
      <c r="D30" s="203" t="s">
        <v>80</v>
      </c>
      <c r="E30" s="203" t="s">
        <v>102</v>
      </c>
      <c r="F30" s="203" t="s">
        <v>77</v>
      </c>
      <c r="G30" s="203"/>
      <c r="H30" s="90"/>
      <c r="I30" s="90"/>
      <c r="J30" s="188"/>
      <c r="K30" s="81">
        <v>0</v>
      </c>
      <c r="L30" s="81">
        <v>0</v>
      </c>
      <c r="M30" s="81">
        <v>35</v>
      </c>
      <c r="N30" s="91">
        <v>7</v>
      </c>
      <c r="O30" s="92">
        <v>0</v>
      </c>
      <c r="P30" s="93">
        <f>N30+O30</f>
        <v>7</v>
      </c>
      <c r="Q30" s="82">
        <f>IFERROR(P30/M30,"-")</f>
        <v>0.2</v>
      </c>
      <c r="R30" s="81">
        <v>1</v>
      </c>
      <c r="S30" s="81">
        <v>1</v>
      </c>
      <c r="T30" s="82">
        <f>IFERROR(S30/(O30+P30),"-")</f>
        <v>0.14285714285714</v>
      </c>
      <c r="U30" s="182"/>
      <c r="V30" s="84">
        <v>2</v>
      </c>
      <c r="W30" s="82">
        <f>IF(P30=0,"-",V30/P30)</f>
        <v>0.28571428571429</v>
      </c>
      <c r="X30" s="186">
        <v>429000</v>
      </c>
      <c r="Y30" s="187">
        <f>IFERROR(X30/P30,"-")</f>
        <v>61285.714285714</v>
      </c>
      <c r="Z30" s="187">
        <f>IFERROR(X30/V30,"-")</f>
        <v>214500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2</v>
      </c>
      <c r="BF30" s="113">
        <f>IF(P30=0,"",IF(BE30=0,"",(BE30/P30)))</f>
        <v>0.28571428571429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2</v>
      </c>
      <c r="BO30" s="120">
        <f>IF(P30=0,"",IF(BN30=0,"",(BN30/P30)))</f>
        <v>0.28571428571429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1</v>
      </c>
      <c r="BX30" s="127">
        <f>IF(P30=0,"",IF(BW30=0,"",(BW30/P30)))</f>
        <v>0.14285714285714</v>
      </c>
      <c r="BY30" s="128">
        <v>1</v>
      </c>
      <c r="BZ30" s="129">
        <f>IFERROR(BY30/BW30,"-")</f>
        <v>1</v>
      </c>
      <c r="CA30" s="130">
        <v>9000</v>
      </c>
      <c r="CB30" s="131">
        <f>IFERROR(CA30/BW30,"-")</f>
        <v>9000</v>
      </c>
      <c r="CC30" s="132"/>
      <c r="CD30" s="132"/>
      <c r="CE30" s="132">
        <v>1</v>
      </c>
      <c r="CF30" s="133">
        <v>2</v>
      </c>
      <c r="CG30" s="134">
        <f>IF(P30=0,"",IF(CF30=0,"",(CF30/P30)))</f>
        <v>0.28571428571429</v>
      </c>
      <c r="CH30" s="135">
        <v>1</v>
      </c>
      <c r="CI30" s="136">
        <f>IFERROR(CH30/CF30,"-")</f>
        <v>0.5</v>
      </c>
      <c r="CJ30" s="137">
        <v>425000</v>
      </c>
      <c r="CK30" s="138">
        <f>IFERROR(CJ30/CF30,"-")</f>
        <v>212500</v>
      </c>
      <c r="CL30" s="139"/>
      <c r="CM30" s="139"/>
      <c r="CN30" s="139">
        <v>1</v>
      </c>
      <c r="CO30" s="140">
        <v>2</v>
      </c>
      <c r="CP30" s="141">
        <v>429000</v>
      </c>
      <c r="CQ30" s="141">
        <v>425000</v>
      </c>
      <c r="CR30" s="141"/>
      <c r="CS30" s="142" t="str">
        <f>IF(AND(CQ30=0,CR30=0),"",IF(AND(CQ30&lt;=100000,CR30&lt;=100000),"",IF(CQ30/CP30&gt;0.7,"男高",IF(CR30/CP30&gt;0.7,"女高",""))))</f>
        <v>男高</v>
      </c>
    </row>
    <row r="31" spans="1:98">
      <c r="A31" s="80">
        <f>AB31</f>
        <v>0.25555555555556</v>
      </c>
      <c r="B31" s="203" t="s">
        <v>127</v>
      </c>
      <c r="C31" s="203"/>
      <c r="D31" s="203" t="s">
        <v>62</v>
      </c>
      <c r="E31" s="203" t="s">
        <v>91</v>
      </c>
      <c r="F31" s="203" t="s">
        <v>85</v>
      </c>
      <c r="G31" s="203" t="s">
        <v>124</v>
      </c>
      <c r="H31" s="90" t="s">
        <v>87</v>
      </c>
      <c r="I31" s="90" t="s">
        <v>128</v>
      </c>
      <c r="J31" s="188">
        <v>90000</v>
      </c>
      <c r="K31" s="81">
        <v>0</v>
      </c>
      <c r="L31" s="81">
        <v>0</v>
      </c>
      <c r="M31" s="81">
        <v>22</v>
      </c>
      <c r="N31" s="91">
        <v>0</v>
      </c>
      <c r="O31" s="92">
        <v>0</v>
      </c>
      <c r="P31" s="93">
        <f>N31+O31</f>
        <v>0</v>
      </c>
      <c r="Q31" s="82">
        <f>IFERROR(P31/M31,"-")</f>
        <v>0</v>
      </c>
      <c r="R31" s="81">
        <v>0</v>
      </c>
      <c r="S31" s="81">
        <v>0</v>
      </c>
      <c r="T31" s="82" t="str">
        <f>IFERROR(S31/(O31+P31),"-")</f>
        <v>-</v>
      </c>
      <c r="U31" s="182">
        <f>IFERROR(J31/SUM(P31:P32),"-")</f>
        <v>11250</v>
      </c>
      <c r="V31" s="84">
        <v>0</v>
      </c>
      <c r="W31" s="82" t="str">
        <f>IF(P31=0,"-",V31/P31)</f>
        <v>-</v>
      </c>
      <c r="X31" s="186">
        <v>0</v>
      </c>
      <c r="Y31" s="187" t="str">
        <f>IFERROR(X31/P31,"-")</f>
        <v>-</v>
      </c>
      <c r="Z31" s="187" t="str">
        <f>IFERROR(X31/V31,"-")</f>
        <v>-</v>
      </c>
      <c r="AA31" s="188">
        <f>SUM(X31:X32)-SUM(J31:J32)</f>
        <v>-67000</v>
      </c>
      <c r="AB31" s="85">
        <f>SUM(X31:X32)/SUM(J31:J32)</f>
        <v>0.25555555555556</v>
      </c>
      <c r="AC31" s="79"/>
      <c r="AD31" s="94"/>
      <c r="AE31" s="95" t="str">
        <f>IF(P31=0,"",IF(AD31=0,"",(AD31/P31)))</f>
        <v/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 t="str">
        <f>IF(P31=0,"",IF(AM31=0,"",(AM31/P31)))</f>
        <v/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 t="str">
        <f>IF(P31=0,"",IF(AV31=0,"",(AV31/P31)))</f>
        <v/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 t="str">
        <f>IF(P31=0,"",IF(BE31=0,"",(BE31/P31)))</f>
        <v/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 t="str">
        <f>IF(P31=0,"",IF(BN31=0,"",(BN31/P31)))</f>
        <v/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 t="str">
        <f>IF(P31=0,"",IF(BW31=0,"",(BW31/P31)))</f>
        <v/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 t="str">
        <f>IF(P31=0,"",IF(CF31=0,"",(CF31/P31)))</f>
        <v/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129</v>
      </c>
      <c r="C32" s="203"/>
      <c r="D32" s="203" t="s">
        <v>62</v>
      </c>
      <c r="E32" s="203" t="s">
        <v>91</v>
      </c>
      <c r="F32" s="203" t="s">
        <v>77</v>
      </c>
      <c r="G32" s="203"/>
      <c r="H32" s="90"/>
      <c r="I32" s="90"/>
      <c r="J32" s="188"/>
      <c r="K32" s="81">
        <v>0</v>
      </c>
      <c r="L32" s="81">
        <v>0</v>
      </c>
      <c r="M32" s="81">
        <v>11</v>
      </c>
      <c r="N32" s="91">
        <v>8</v>
      </c>
      <c r="O32" s="92">
        <v>0</v>
      </c>
      <c r="P32" s="93">
        <f>N32+O32</f>
        <v>8</v>
      </c>
      <c r="Q32" s="82">
        <f>IFERROR(P32/M32,"-")</f>
        <v>0.72727272727273</v>
      </c>
      <c r="R32" s="81">
        <v>0</v>
      </c>
      <c r="S32" s="81">
        <v>0</v>
      </c>
      <c r="T32" s="82">
        <f>IFERROR(S32/(O32+P32),"-")</f>
        <v>0</v>
      </c>
      <c r="U32" s="182"/>
      <c r="V32" s="84">
        <v>1</v>
      </c>
      <c r="W32" s="82">
        <f>IF(P32=0,"-",V32/P32)</f>
        <v>0.125</v>
      </c>
      <c r="X32" s="186">
        <v>23000</v>
      </c>
      <c r="Y32" s="187">
        <f>IFERROR(X32/P32,"-")</f>
        <v>2875</v>
      </c>
      <c r="Z32" s="187">
        <f>IFERROR(X32/V32,"-")</f>
        <v>23000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0.125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1</v>
      </c>
      <c r="BO32" s="120">
        <f>IF(P32=0,"",IF(BN32=0,"",(BN32/P32)))</f>
        <v>0.125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6</v>
      </c>
      <c r="BX32" s="127">
        <f>IF(P32=0,"",IF(BW32=0,"",(BW32/P32)))</f>
        <v>0.75</v>
      </c>
      <c r="BY32" s="128">
        <v>1</v>
      </c>
      <c r="BZ32" s="129">
        <f>IFERROR(BY32/BW32,"-")</f>
        <v>0.16666666666667</v>
      </c>
      <c r="CA32" s="130">
        <v>23000</v>
      </c>
      <c r="CB32" s="131">
        <f>IFERROR(CA32/BW32,"-")</f>
        <v>3833.3333333333</v>
      </c>
      <c r="CC32" s="132"/>
      <c r="CD32" s="132"/>
      <c r="CE32" s="132">
        <v>1</v>
      </c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1</v>
      </c>
      <c r="CP32" s="141">
        <v>23000</v>
      </c>
      <c r="CQ32" s="141">
        <v>23000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1</v>
      </c>
      <c r="B33" s="203" t="s">
        <v>130</v>
      </c>
      <c r="C33" s="203"/>
      <c r="D33" s="203"/>
      <c r="E33" s="203"/>
      <c r="F33" s="203" t="s">
        <v>95</v>
      </c>
      <c r="G33" s="203" t="s">
        <v>131</v>
      </c>
      <c r="H33" s="90" t="s">
        <v>132</v>
      </c>
      <c r="I33" s="90" t="s">
        <v>133</v>
      </c>
      <c r="J33" s="188">
        <v>80000</v>
      </c>
      <c r="K33" s="81">
        <v>0</v>
      </c>
      <c r="L33" s="81">
        <v>0</v>
      </c>
      <c r="M33" s="81">
        <v>123</v>
      </c>
      <c r="N33" s="91">
        <v>3</v>
      </c>
      <c r="O33" s="92">
        <v>0</v>
      </c>
      <c r="P33" s="93">
        <f>N33+O33</f>
        <v>3</v>
      </c>
      <c r="Q33" s="82">
        <f>IFERROR(P33/M33,"-")</f>
        <v>0.024390243902439</v>
      </c>
      <c r="R33" s="81">
        <v>0</v>
      </c>
      <c r="S33" s="81">
        <v>0</v>
      </c>
      <c r="T33" s="82">
        <f>IFERROR(S33/(O33+P33),"-")</f>
        <v>0</v>
      </c>
      <c r="U33" s="182">
        <f>IFERROR(J33/SUM(P33:P34),"-")</f>
        <v>11428.571428571</v>
      </c>
      <c r="V33" s="84">
        <v>1</v>
      </c>
      <c r="W33" s="82">
        <f>IF(P33=0,"-",V33/P33)</f>
        <v>0.33333333333333</v>
      </c>
      <c r="X33" s="186">
        <v>13000</v>
      </c>
      <c r="Y33" s="187">
        <f>IFERROR(X33/P33,"-")</f>
        <v>4333.3333333333</v>
      </c>
      <c r="Z33" s="187">
        <f>IFERROR(X33/V33,"-")</f>
        <v>13000</v>
      </c>
      <c r="AA33" s="188">
        <f>SUM(X33:X34)-SUM(J33:J34)</f>
        <v>0</v>
      </c>
      <c r="AB33" s="85">
        <f>SUM(X33:X34)/SUM(J33:J34)</f>
        <v>1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2</v>
      </c>
      <c r="BO33" s="120">
        <f>IF(P33=0,"",IF(BN33=0,"",(BN33/P33)))</f>
        <v>0.66666666666667</v>
      </c>
      <c r="BP33" s="121">
        <v>1</v>
      </c>
      <c r="BQ33" s="122">
        <f>IFERROR(BP33/BN33,"-")</f>
        <v>0.5</v>
      </c>
      <c r="BR33" s="123">
        <v>13000</v>
      </c>
      <c r="BS33" s="124">
        <f>IFERROR(BR33/BN33,"-")</f>
        <v>6500</v>
      </c>
      <c r="BT33" s="125"/>
      <c r="BU33" s="125"/>
      <c r="BV33" s="125">
        <v>1</v>
      </c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>
        <v>1</v>
      </c>
      <c r="CG33" s="134">
        <f>IF(P33=0,"",IF(CF33=0,"",(CF33/P33)))</f>
        <v>0.33333333333333</v>
      </c>
      <c r="CH33" s="135"/>
      <c r="CI33" s="136">
        <f>IFERROR(CH33/CF33,"-")</f>
        <v>0</v>
      </c>
      <c r="CJ33" s="137"/>
      <c r="CK33" s="138">
        <f>IFERROR(CJ33/CF33,"-")</f>
        <v>0</v>
      </c>
      <c r="CL33" s="139"/>
      <c r="CM33" s="139"/>
      <c r="CN33" s="139"/>
      <c r="CO33" s="140">
        <v>1</v>
      </c>
      <c r="CP33" s="141">
        <v>13000</v>
      </c>
      <c r="CQ33" s="141">
        <v>13000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134</v>
      </c>
      <c r="C34" s="203"/>
      <c r="D34" s="203"/>
      <c r="E34" s="203"/>
      <c r="F34" s="203" t="s">
        <v>77</v>
      </c>
      <c r="G34" s="203"/>
      <c r="H34" s="90"/>
      <c r="I34" s="90"/>
      <c r="J34" s="188"/>
      <c r="K34" s="81">
        <v>0</v>
      </c>
      <c r="L34" s="81">
        <v>0</v>
      </c>
      <c r="M34" s="81">
        <v>18</v>
      </c>
      <c r="N34" s="91">
        <v>4</v>
      </c>
      <c r="O34" s="92">
        <v>0</v>
      </c>
      <c r="P34" s="93">
        <f>N34+O34</f>
        <v>4</v>
      </c>
      <c r="Q34" s="82">
        <f>IFERROR(P34/M34,"-")</f>
        <v>0.22222222222222</v>
      </c>
      <c r="R34" s="81">
        <v>1</v>
      </c>
      <c r="S34" s="81">
        <v>0</v>
      </c>
      <c r="T34" s="82">
        <f>IFERROR(S34/(O34+P34),"-")</f>
        <v>0</v>
      </c>
      <c r="U34" s="182"/>
      <c r="V34" s="84">
        <v>0</v>
      </c>
      <c r="W34" s="82">
        <f>IF(P34=0,"-",V34/P34)</f>
        <v>0</v>
      </c>
      <c r="X34" s="186">
        <v>67000</v>
      </c>
      <c r="Y34" s="187">
        <f>IFERROR(X34/P34,"-")</f>
        <v>16750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>
        <f>IF(P34=0,"",IF(BN34=0,"",(BN34/P34)))</f>
        <v>0</v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>
        <v>3</v>
      </c>
      <c r="BX34" s="127">
        <f>IF(P34=0,"",IF(BW34=0,"",(BW34/P34)))</f>
        <v>0.75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>
        <v>1</v>
      </c>
      <c r="CG34" s="134">
        <f>IF(P34=0,"",IF(CF34=0,"",(CF34/P34)))</f>
        <v>0.25</v>
      </c>
      <c r="CH34" s="135">
        <v>1</v>
      </c>
      <c r="CI34" s="136">
        <f>IFERROR(CH34/CF34,"-")</f>
        <v>1</v>
      </c>
      <c r="CJ34" s="137">
        <v>67000</v>
      </c>
      <c r="CK34" s="138">
        <f>IFERROR(CJ34/CF34,"-")</f>
        <v>67000</v>
      </c>
      <c r="CL34" s="139"/>
      <c r="CM34" s="139"/>
      <c r="CN34" s="139">
        <v>1</v>
      </c>
      <c r="CO34" s="140">
        <v>0</v>
      </c>
      <c r="CP34" s="141">
        <v>67000</v>
      </c>
      <c r="CQ34" s="141">
        <v>67000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 t="str">
        <f>AB35</f>
        <v>0</v>
      </c>
      <c r="B35" s="203" t="s">
        <v>135</v>
      </c>
      <c r="C35" s="203"/>
      <c r="D35" s="203"/>
      <c r="E35" s="203"/>
      <c r="F35" s="203" t="s">
        <v>85</v>
      </c>
      <c r="G35" s="203" t="s">
        <v>136</v>
      </c>
      <c r="H35" s="90" t="s">
        <v>132</v>
      </c>
      <c r="I35" s="204" t="s">
        <v>137</v>
      </c>
      <c r="J35" s="188">
        <v>0</v>
      </c>
      <c r="K35" s="81">
        <v>0</v>
      </c>
      <c r="L35" s="81">
        <v>0</v>
      </c>
      <c r="M35" s="81">
        <v>42</v>
      </c>
      <c r="N35" s="91">
        <v>1</v>
      </c>
      <c r="O35" s="92">
        <v>0</v>
      </c>
      <c r="P35" s="93">
        <f>N35+O35</f>
        <v>1</v>
      </c>
      <c r="Q35" s="82">
        <f>IFERROR(P35/M35,"-")</f>
        <v>0.023809523809524</v>
      </c>
      <c r="R35" s="81">
        <v>0</v>
      </c>
      <c r="S35" s="81">
        <v>0</v>
      </c>
      <c r="T35" s="82">
        <f>IFERROR(S35/(O35+P35),"-")</f>
        <v>0</v>
      </c>
      <c r="U35" s="182">
        <f>IFERROR(J35/SUM(P35:P36),"-")</f>
        <v>0</v>
      </c>
      <c r="V35" s="84">
        <v>0</v>
      </c>
      <c r="W35" s="82">
        <f>IF(P35=0,"-",V35/P35)</f>
        <v>0</v>
      </c>
      <c r="X35" s="186">
        <v>20000</v>
      </c>
      <c r="Y35" s="187">
        <f>IFERROR(X35/P35,"-")</f>
        <v>20000</v>
      </c>
      <c r="Z35" s="187" t="str">
        <f>IFERROR(X35/V35,"-")</f>
        <v>-</v>
      </c>
      <c r="AA35" s="188">
        <f>SUM(X35:X36)-SUM(J35:J36)</f>
        <v>20000</v>
      </c>
      <c r="AB35" s="85" t="str">
        <f>SUM(X35:X36)/SUM(J35:J36)</f>
        <v>0</v>
      </c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>
        <f>IF(P35=0,"",IF(BN35=0,"",(BN35/P35)))</f>
        <v>0</v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>
        <v>1</v>
      </c>
      <c r="BX35" s="127">
        <f>IF(P35=0,"",IF(BW35=0,"",(BW35/P35)))</f>
        <v>1</v>
      </c>
      <c r="BY35" s="128">
        <v>1</v>
      </c>
      <c r="BZ35" s="129">
        <f>IFERROR(BY35/BW35,"-")</f>
        <v>1</v>
      </c>
      <c r="CA35" s="130">
        <v>36000</v>
      </c>
      <c r="CB35" s="131">
        <f>IFERROR(CA35/BW35,"-")</f>
        <v>36000</v>
      </c>
      <c r="CC35" s="132"/>
      <c r="CD35" s="132"/>
      <c r="CE35" s="132">
        <v>1</v>
      </c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20000</v>
      </c>
      <c r="CQ35" s="141">
        <v>36000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138</v>
      </c>
      <c r="C36" s="203"/>
      <c r="D36" s="203"/>
      <c r="E36" s="203"/>
      <c r="F36" s="203" t="s">
        <v>77</v>
      </c>
      <c r="G36" s="203"/>
      <c r="H36" s="90"/>
      <c r="I36" s="90"/>
      <c r="J36" s="188"/>
      <c r="K36" s="81">
        <v>0</v>
      </c>
      <c r="L36" s="81">
        <v>0</v>
      </c>
      <c r="M36" s="81">
        <v>0</v>
      </c>
      <c r="N36" s="91">
        <v>1</v>
      </c>
      <c r="O36" s="92">
        <v>0</v>
      </c>
      <c r="P36" s="93">
        <f>N36+O36</f>
        <v>1</v>
      </c>
      <c r="Q36" s="82" t="str">
        <f>IFERROR(P36/M36,"-")</f>
        <v>-</v>
      </c>
      <c r="R36" s="81">
        <v>0</v>
      </c>
      <c r="S36" s="81">
        <v>0</v>
      </c>
      <c r="T36" s="82">
        <f>IFERROR(S36/(O36+P36),"-")</f>
        <v>0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>
        <v>1</v>
      </c>
      <c r="BX36" s="127">
        <f>IF(P36=0,"",IF(BW36=0,"",(BW36/P36)))</f>
        <v>1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30"/>
      <c r="B37" s="87"/>
      <c r="C37" s="88"/>
      <c r="D37" s="88"/>
      <c r="E37" s="88"/>
      <c r="F37" s="89"/>
      <c r="G37" s="90"/>
      <c r="H37" s="90"/>
      <c r="I37" s="90"/>
      <c r="J37" s="192"/>
      <c r="K37" s="34"/>
      <c r="L37" s="34"/>
      <c r="M37" s="31"/>
      <c r="N37" s="23"/>
      <c r="O37" s="23"/>
      <c r="P37" s="23"/>
      <c r="Q37" s="33"/>
      <c r="R37" s="32"/>
      <c r="S37" s="23"/>
      <c r="T37" s="32"/>
      <c r="U37" s="183"/>
      <c r="V37" s="25"/>
      <c r="W37" s="25"/>
      <c r="X37" s="189"/>
      <c r="Y37" s="189"/>
      <c r="Z37" s="189"/>
      <c r="AA37" s="189"/>
      <c r="AB37" s="33"/>
      <c r="AC37" s="59"/>
      <c r="AD37" s="63"/>
      <c r="AE37" s="64"/>
      <c r="AF37" s="63"/>
      <c r="AG37" s="67"/>
      <c r="AH37" s="68"/>
      <c r="AI37" s="69"/>
      <c r="AJ37" s="70"/>
      <c r="AK37" s="70"/>
      <c r="AL37" s="70"/>
      <c r="AM37" s="63"/>
      <c r="AN37" s="64"/>
      <c r="AO37" s="63"/>
      <c r="AP37" s="67"/>
      <c r="AQ37" s="68"/>
      <c r="AR37" s="69"/>
      <c r="AS37" s="70"/>
      <c r="AT37" s="70"/>
      <c r="AU37" s="70"/>
      <c r="AV37" s="63"/>
      <c r="AW37" s="64"/>
      <c r="AX37" s="63"/>
      <c r="AY37" s="67"/>
      <c r="AZ37" s="68"/>
      <c r="BA37" s="69"/>
      <c r="BB37" s="70"/>
      <c r="BC37" s="70"/>
      <c r="BD37" s="70"/>
      <c r="BE37" s="63"/>
      <c r="BF37" s="64"/>
      <c r="BG37" s="63"/>
      <c r="BH37" s="67"/>
      <c r="BI37" s="68"/>
      <c r="BJ37" s="69"/>
      <c r="BK37" s="70"/>
      <c r="BL37" s="70"/>
      <c r="BM37" s="70"/>
      <c r="BN37" s="65"/>
      <c r="BO37" s="66"/>
      <c r="BP37" s="63"/>
      <c r="BQ37" s="67"/>
      <c r="BR37" s="68"/>
      <c r="BS37" s="69"/>
      <c r="BT37" s="70"/>
      <c r="BU37" s="70"/>
      <c r="BV37" s="70"/>
      <c r="BW37" s="65"/>
      <c r="BX37" s="66"/>
      <c r="BY37" s="63"/>
      <c r="BZ37" s="67"/>
      <c r="CA37" s="68"/>
      <c r="CB37" s="69"/>
      <c r="CC37" s="70"/>
      <c r="CD37" s="70"/>
      <c r="CE37" s="70"/>
      <c r="CF37" s="65"/>
      <c r="CG37" s="66"/>
      <c r="CH37" s="63"/>
      <c r="CI37" s="67"/>
      <c r="CJ37" s="68"/>
      <c r="CK37" s="69"/>
      <c r="CL37" s="70"/>
      <c r="CM37" s="70"/>
      <c r="CN37" s="70"/>
      <c r="CO37" s="71"/>
      <c r="CP37" s="68"/>
      <c r="CQ37" s="68"/>
      <c r="CR37" s="68"/>
      <c r="CS37" s="72"/>
    </row>
    <row r="38" spans="1:98">
      <c r="A38" s="30"/>
      <c r="B38" s="37"/>
      <c r="C38" s="21"/>
      <c r="D38" s="21"/>
      <c r="E38" s="21"/>
      <c r="F38" s="22"/>
      <c r="G38" s="36"/>
      <c r="H38" s="36"/>
      <c r="I38" s="75"/>
      <c r="J38" s="193"/>
      <c r="K38" s="34"/>
      <c r="L38" s="34"/>
      <c r="M38" s="31"/>
      <c r="N38" s="23"/>
      <c r="O38" s="23"/>
      <c r="P38" s="23"/>
      <c r="Q38" s="33"/>
      <c r="R38" s="32"/>
      <c r="S38" s="23"/>
      <c r="T38" s="32"/>
      <c r="U38" s="183"/>
      <c r="V38" s="25"/>
      <c r="W38" s="25"/>
      <c r="X38" s="189"/>
      <c r="Y38" s="189"/>
      <c r="Z38" s="189"/>
      <c r="AA38" s="189"/>
      <c r="AB38" s="33"/>
      <c r="AC38" s="61"/>
      <c r="AD38" s="63"/>
      <c r="AE38" s="64"/>
      <c r="AF38" s="63"/>
      <c r="AG38" s="67"/>
      <c r="AH38" s="68"/>
      <c r="AI38" s="69"/>
      <c r="AJ38" s="70"/>
      <c r="AK38" s="70"/>
      <c r="AL38" s="70"/>
      <c r="AM38" s="63"/>
      <c r="AN38" s="64"/>
      <c r="AO38" s="63"/>
      <c r="AP38" s="67"/>
      <c r="AQ38" s="68"/>
      <c r="AR38" s="69"/>
      <c r="AS38" s="70"/>
      <c r="AT38" s="70"/>
      <c r="AU38" s="70"/>
      <c r="AV38" s="63"/>
      <c r="AW38" s="64"/>
      <c r="AX38" s="63"/>
      <c r="AY38" s="67"/>
      <c r="AZ38" s="68"/>
      <c r="BA38" s="69"/>
      <c r="BB38" s="70"/>
      <c r="BC38" s="70"/>
      <c r="BD38" s="70"/>
      <c r="BE38" s="63"/>
      <c r="BF38" s="64"/>
      <c r="BG38" s="63"/>
      <c r="BH38" s="67"/>
      <c r="BI38" s="68"/>
      <c r="BJ38" s="69"/>
      <c r="BK38" s="70"/>
      <c r="BL38" s="70"/>
      <c r="BM38" s="70"/>
      <c r="BN38" s="65"/>
      <c r="BO38" s="66"/>
      <c r="BP38" s="63"/>
      <c r="BQ38" s="67"/>
      <c r="BR38" s="68"/>
      <c r="BS38" s="69"/>
      <c r="BT38" s="70"/>
      <c r="BU38" s="70"/>
      <c r="BV38" s="70"/>
      <c r="BW38" s="65"/>
      <c r="BX38" s="66"/>
      <c r="BY38" s="63"/>
      <c r="BZ38" s="67"/>
      <c r="CA38" s="68"/>
      <c r="CB38" s="69"/>
      <c r="CC38" s="70"/>
      <c r="CD38" s="70"/>
      <c r="CE38" s="70"/>
      <c r="CF38" s="65"/>
      <c r="CG38" s="66"/>
      <c r="CH38" s="63"/>
      <c r="CI38" s="67"/>
      <c r="CJ38" s="68"/>
      <c r="CK38" s="69"/>
      <c r="CL38" s="70"/>
      <c r="CM38" s="70"/>
      <c r="CN38" s="70"/>
      <c r="CO38" s="71"/>
      <c r="CP38" s="68"/>
      <c r="CQ38" s="68"/>
      <c r="CR38" s="68"/>
      <c r="CS38" s="72"/>
    </row>
    <row r="39" spans="1:98">
      <c r="A39" s="19">
        <f>AB39</f>
        <v>2.1784061032864</v>
      </c>
      <c r="B39" s="39"/>
      <c r="C39" s="39"/>
      <c r="D39" s="39"/>
      <c r="E39" s="39"/>
      <c r="F39" s="39"/>
      <c r="G39" s="40" t="s">
        <v>139</v>
      </c>
      <c r="H39" s="40"/>
      <c r="I39" s="40"/>
      <c r="J39" s="190">
        <f>SUM(J6:J38)</f>
        <v>2130000</v>
      </c>
      <c r="K39" s="41">
        <f>SUM(K6:K38)</f>
        <v>0</v>
      </c>
      <c r="L39" s="41">
        <f>SUM(L6:L38)</f>
        <v>0</v>
      </c>
      <c r="M39" s="41">
        <f>SUM(M6:M38)</f>
        <v>1498</v>
      </c>
      <c r="N39" s="41">
        <f>SUM(N6:N38)</f>
        <v>209</v>
      </c>
      <c r="O39" s="41">
        <f>SUM(O6:O38)</f>
        <v>0</v>
      </c>
      <c r="P39" s="41">
        <f>SUM(P6:P38)</f>
        <v>209</v>
      </c>
      <c r="Q39" s="42">
        <f>IFERROR(P39/M39,"-")</f>
        <v>0.13951935914553</v>
      </c>
      <c r="R39" s="78">
        <f>SUM(R6:R38)</f>
        <v>20</v>
      </c>
      <c r="S39" s="78">
        <f>SUM(S6:S38)</f>
        <v>47</v>
      </c>
      <c r="T39" s="42">
        <f>IFERROR(R39/P39,"-")</f>
        <v>0.095693779904306</v>
      </c>
      <c r="U39" s="184">
        <f>IFERROR(J39/P39,"-")</f>
        <v>10191.387559809</v>
      </c>
      <c r="V39" s="44">
        <f>SUM(V6:V38)</f>
        <v>37</v>
      </c>
      <c r="W39" s="42">
        <f>IFERROR(V39/P39,"-")</f>
        <v>0.17703349282297</v>
      </c>
      <c r="X39" s="190">
        <f>SUM(X6:X38)</f>
        <v>4640005</v>
      </c>
      <c r="Y39" s="190">
        <f>IFERROR(X39/P39,"-")</f>
        <v>22200.980861244</v>
      </c>
      <c r="Z39" s="190">
        <f>IFERROR(X39/V39,"-")</f>
        <v>125405.54054054</v>
      </c>
      <c r="AA39" s="190">
        <f>X39-J39</f>
        <v>2510005</v>
      </c>
      <c r="AB39" s="47">
        <f>X39/J39</f>
        <v>2.1784061032864</v>
      </c>
      <c r="AC39" s="60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4"/>
    <mergeCell ref="J17:J24"/>
    <mergeCell ref="U17:U24"/>
    <mergeCell ref="AA17:AA24"/>
    <mergeCell ref="AB17:AB24"/>
    <mergeCell ref="A25:A28"/>
    <mergeCell ref="J25:J28"/>
    <mergeCell ref="U25:U28"/>
    <mergeCell ref="AA25:AA28"/>
    <mergeCell ref="AB25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140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2.41</v>
      </c>
      <c r="B6" s="203" t="s">
        <v>141</v>
      </c>
      <c r="C6" s="203" t="s">
        <v>142</v>
      </c>
      <c r="D6" s="203" t="s">
        <v>143</v>
      </c>
      <c r="E6" s="203" t="s">
        <v>144</v>
      </c>
      <c r="F6" s="203" t="s">
        <v>64</v>
      </c>
      <c r="G6" s="203" t="s">
        <v>145</v>
      </c>
      <c r="H6" s="90" t="s">
        <v>146</v>
      </c>
      <c r="I6" s="90" t="s">
        <v>147</v>
      </c>
      <c r="J6" s="188">
        <v>100000</v>
      </c>
      <c r="K6" s="81">
        <v>0</v>
      </c>
      <c r="L6" s="81">
        <v>0</v>
      </c>
      <c r="M6" s="81">
        <v>31</v>
      </c>
      <c r="N6" s="91">
        <v>8</v>
      </c>
      <c r="O6" s="92">
        <v>0</v>
      </c>
      <c r="P6" s="93">
        <f>N6+O6</f>
        <v>8</v>
      </c>
      <c r="Q6" s="82">
        <f>IFERROR(P6/M6,"-")</f>
        <v>0.25806451612903</v>
      </c>
      <c r="R6" s="81">
        <v>0</v>
      </c>
      <c r="S6" s="81">
        <v>2</v>
      </c>
      <c r="T6" s="82">
        <f>IFERROR(S6/(O6+P6),"-")</f>
        <v>0.25</v>
      </c>
      <c r="U6" s="182">
        <f>IFERROR(J6/SUM(P6:P7),"-")</f>
        <v>6250</v>
      </c>
      <c r="V6" s="84">
        <v>3</v>
      </c>
      <c r="W6" s="82">
        <f>IF(P6=0,"-",V6/P6)</f>
        <v>0.375</v>
      </c>
      <c r="X6" s="186">
        <v>21000</v>
      </c>
      <c r="Y6" s="187">
        <f>IFERROR(X6/P6,"-")</f>
        <v>2625</v>
      </c>
      <c r="Z6" s="187">
        <f>IFERROR(X6/V6,"-")</f>
        <v>7000</v>
      </c>
      <c r="AA6" s="188">
        <f>SUM(X6:X7)-SUM(J6:J7)</f>
        <v>141000</v>
      </c>
      <c r="AB6" s="85">
        <f>SUM(X6:X7)/SUM(J6:J7)</f>
        <v>2.41</v>
      </c>
      <c r="AC6" s="79"/>
      <c r="AD6" s="94">
        <v>1</v>
      </c>
      <c r="AE6" s="95">
        <f>IF(P6=0,"",IF(AD6=0,"",(AD6/P6)))</f>
        <v>0.125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</v>
      </c>
      <c r="AN6" s="101">
        <f>IF(P6=0,"",IF(AM6=0,"",(AM6/P6)))</f>
        <v>0.125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3</v>
      </c>
      <c r="BF6" s="113">
        <f>IF(P6=0,"",IF(BE6=0,"",(BE6/P6)))</f>
        <v>0.375</v>
      </c>
      <c r="BG6" s="112">
        <v>1</v>
      </c>
      <c r="BH6" s="114">
        <f>IFERROR(BG6/BE6,"-")</f>
        <v>0.33333333333333</v>
      </c>
      <c r="BI6" s="115">
        <v>9000</v>
      </c>
      <c r="BJ6" s="116">
        <f>IFERROR(BI6/BE6,"-")</f>
        <v>3000</v>
      </c>
      <c r="BK6" s="117"/>
      <c r="BL6" s="117"/>
      <c r="BM6" s="117">
        <v>1</v>
      </c>
      <c r="BN6" s="119">
        <v>3</v>
      </c>
      <c r="BO6" s="120">
        <f>IF(P6=0,"",IF(BN6=0,"",(BN6/P6)))</f>
        <v>0.375</v>
      </c>
      <c r="BP6" s="121">
        <v>2</v>
      </c>
      <c r="BQ6" s="122">
        <f>IFERROR(BP6/BN6,"-")</f>
        <v>0.66666666666667</v>
      </c>
      <c r="BR6" s="123">
        <v>12000</v>
      </c>
      <c r="BS6" s="124">
        <f>IFERROR(BR6/BN6,"-")</f>
        <v>4000</v>
      </c>
      <c r="BT6" s="125">
        <v>1</v>
      </c>
      <c r="BU6" s="125"/>
      <c r="BV6" s="125">
        <v>1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21000</v>
      </c>
      <c r="CQ6" s="141">
        <v>9000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148</v>
      </c>
      <c r="C7" s="203"/>
      <c r="D7" s="203"/>
      <c r="E7" s="203"/>
      <c r="F7" s="203" t="s">
        <v>77</v>
      </c>
      <c r="G7" s="203"/>
      <c r="H7" s="90"/>
      <c r="I7" s="90"/>
      <c r="J7" s="188"/>
      <c r="K7" s="81">
        <v>0</v>
      </c>
      <c r="L7" s="81">
        <v>0</v>
      </c>
      <c r="M7" s="81">
        <v>75</v>
      </c>
      <c r="N7" s="91">
        <v>8</v>
      </c>
      <c r="O7" s="92">
        <v>0</v>
      </c>
      <c r="P7" s="93">
        <f>N7+O7</f>
        <v>8</v>
      </c>
      <c r="Q7" s="82">
        <f>IFERROR(P7/M7,"-")</f>
        <v>0.10666666666667</v>
      </c>
      <c r="R7" s="81">
        <v>1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0.125</v>
      </c>
      <c r="X7" s="186">
        <v>220000</v>
      </c>
      <c r="Y7" s="187">
        <f>IFERROR(X7/P7,"-")</f>
        <v>27500</v>
      </c>
      <c r="Z7" s="187">
        <f>IFERROR(X7/V7,"-")</f>
        <v>220000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0.125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0.125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0.125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4</v>
      </c>
      <c r="BO7" s="120">
        <f>IF(P7=0,"",IF(BN7=0,"",(BN7/P7)))</f>
        <v>0.5</v>
      </c>
      <c r="BP7" s="121">
        <v>1</v>
      </c>
      <c r="BQ7" s="122">
        <f>IFERROR(BP7/BN7,"-")</f>
        <v>0.25</v>
      </c>
      <c r="BR7" s="123">
        <v>105000</v>
      </c>
      <c r="BS7" s="124">
        <f>IFERROR(BR7/BN7,"-")</f>
        <v>26250</v>
      </c>
      <c r="BT7" s="125"/>
      <c r="BU7" s="125"/>
      <c r="BV7" s="125">
        <v>1</v>
      </c>
      <c r="BW7" s="126">
        <v>1</v>
      </c>
      <c r="BX7" s="127">
        <f>IF(P7=0,"",IF(BW7=0,"",(BW7/P7)))</f>
        <v>0.125</v>
      </c>
      <c r="BY7" s="128">
        <v>1</v>
      </c>
      <c r="BZ7" s="129">
        <f>IFERROR(BY7/BW7,"-")</f>
        <v>1</v>
      </c>
      <c r="CA7" s="130">
        <v>593000</v>
      </c>
      <c r="CB7" s="131">
        <f>IFERROR(CA7/BW7,"-")</f>
        <v>593000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220000</v>
      </c>
      <c r="CQ7" s="141">
        <v>593000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2.41</v>
      </c>
      <c r="B10" s="39"/>
      <c r="C10" s="39"/>
      <c r="D10" s="39"/>
      <c r="E10" s="39"/>
      <c r="F10" s="39"/>
      <c r="G10" s="40" t="s">
        <v>149</v>
      </c>
      <c r="H10" s="40"/>
      <c r="I10" s="40"/>
      <c r="J10" s="190">
        <f>SUM(J6:J9)</f>
        <v>100000</v>
      </c>
      <c r="K10" s="41">
        <f>SUM(K6:K9)</f>
        <v>0</v>
      </c>
      <c r="L10" s="41">
        <f>SUM(L6:L9)</f>
        <v>0</v>
      </c>
      <c r="M10" s="41">
        <f>SUM(M6:M9)</f>
        <v>106</v>
      </c>
      <c r="N10" s="41">
        <f>SUM(N6:N9)</f>
        <v>16</v>
      </c>
      <c r="O10" s="41">
        <f>SUM(O6:O9)</f>
        <v>0</v>
      </c>
      <c r="P10" s="41">
        <f>SUM(P6:P9)</f>
        <v>16</v>
      </c>
      <c r="Q10" s="42">
        <f>IFERROR(P10/M10,"-")</f>
        <v>0.15094339622642</v>
      </c>
      <c r="R10" s="78">
        <f>SUM(R6:R9)</f>
        <v>1</v>
      </c>
      <c r="S10" s="78">
        <f>SUM(S6:S9)</f>
        <v>2</v>
      </c>
      <c r="T10" s="42">
        <f>IFERROR(R10/P10,"-")</f>
        <v>0.0625</v>
      </c>
      <c r="U10" s="184">
        <f>IFERROR(J10/P10,"-")</f>
        <v>6250</v>
      </c>
      <c r="V10" s="44">
        <f>SUM(V6:V9)</f>
        <v>4</v>
      </c>
      <c r="W10" s="42">
        <f>IFERROR(V10/P10,"-")</f>
        <v>0.25</v>
      </c>
      <c r="X10" s="190">
        <f>SUM(X6:X9)</f>
        <v>241000</v>
      </c>
      <c r="Y10" s="190">
        <f>IFERROR(X10/P10,"-")</f>
        <v>15062.5</v>
      </c>
      <c r="Z10" s="190">
        <f>IFERROR(X10/V10,"-")</f>
        <v>60250</v>
      </c>
      <c r="AA10" s="190">
        <f>X10-J10</f>
        <v>141000</v>
      </c>
      <c r="AB10" s="47">
        <f>X10/J10</f>
        <v>2.41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