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<sst xmlns="http://schemas.openxmlformats.org/spreadsheetml/2006/main" uniqueCount="138">
  <si>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</si>
  <si>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</si>
  <si>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</si>
  <si>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</si>
  <si>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</si>
  <si>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</si>
  <si>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</si>
  <si>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</si>
  <si>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</si>
  <si>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</si>
  <si>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</si>
  <si>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</si>
  <si>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</si>
  <si>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</si>
  <si>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</si>
  <si>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</si>
  <si>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</si>
  <si>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</si>
  <si>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</si>
  <si>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</si>
  <si>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</si>
  <si>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</si>
  <si>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</si>
  <si>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</si>
  <si>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</si>
  <si>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</si>
  <si>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</si>
  <si>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</si>
  <si>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</si>
  <si>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</si>
  <si>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</si>
  <si>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</si>
  <si>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</si>
  <si>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</si>
  <si>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</si>
  <si>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</si>
  <si>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</si>
  <si>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</si>
  <si>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</si>
  <si>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</si>
  <si>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</si>
  <si>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</si>
  <si>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</si>
  <si>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</si>
  <si>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</si>
  <si>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</si>
  <si>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</si>
  <si>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</si>
  <si>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</si>
  <si>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</si>
  <si>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</si>
  <si>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</si>
  <si>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</si>
  <si>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</si>
  <si>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</si>
  <si>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</si>
  <si>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</si>
  <si>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</si>
  <si>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</si>
  <si>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</si>
  <si>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</si>
  <si>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sms_w395</t>
  </si>
  <si>
    <t>雑誌版 SPA</t>
  </si>
  <si>
    <t>学生いません！ギャルもいません！熟女！熟女！熟女！熟女！</t>
  </si>
  <si>
    <t>i38</t>
  </si>
  <si>
    <t>スポニチ関東</t>
  </si>
  <si>
    <t>4C終面全5段</t>
  </si>
  <si>
    <t>3月07日(土)</t>
  </si>
  <si>
    <t>sms_w396</t>
  </si>
  <si>
    <t>スポニチ関西</t>
  </si>
  <si>
    <t>sms_w397</t>
  </si>
  <si>
    <t>スポニチ西部</t>
  </si>
  <si>
    <t>sms_w398</t>
  </si>
  <si>
    <t>スポニチ北海道</t>
  </si>
  <si>
    <t>smss2082</t>
  </si>
  <si>
    <t>(空電共通)</t>
  </si>
  <si>
    <t>空電</t>
  </si>
  <si>
    <t>空電(共通)</t>
  </si>
  <si>
    <t>sms_w399</t>
  </si>
  <si>
    <t>記事風版</t>
  </si>
  <si>
    <t>(新txt)もう50代の熟女だけど</t>
  </si>
  <si>
    <t>サンスポ関東</t>
  </si>
  <si>
    <t>3月01日(日)</t>
  </si>
  <si>
    <t>smss2083</t>
  </si>
  <si>
    <t>sms_w400</t>
  </si>
  <si>
    <t>GOGO(i31)</t>
  </si>
  <si>
    <t>サンスポ関西</t>
  </si>
  <si>
    <t>全5段</t>
  </si>
  <si>
    <t>3月15日(日)</t>
  </si>
  <si>
    <t>smss2084</t>
  </si>
  <si>
    <t>sms_w401</t>
  </si>
  <si>
    <t>黒：記事版</t>
  </si>
  <si>
    <t>私達、新聞で、出会いました</t>
  </si>
  <si>
    <t>i34</t>
  </si>
  <si>
    <t>3月21日(土)</t>
  </si>
  <si>
    <t>smss2085</t>
  </si>
  <si>
    <t>sms_w402</t>
  </si>
  <si>
    <t>①右女３</t>
  </si>
  <si>
    <t>①求む！５０歳以上の女性と…</t>
  </si>
  <si>
    <t>ニッカン北海道</t>
  </si>
  <si>
    <t>半2段つかみ10回以上</t>
  </si>
  <si>
    <t>1～10日</t>
  </si>
  <si>
    <t>sms_w403</t>
  </si>
  <si>
    <t>②旧デイリー風</t>
  </si>
  <si>
    <t>②学生いません！ギャルもいません！熟女！熟女！熟女！熟女！</t>
  </si>
  <si>
    <t>11～20日</t>
  </si>
  <si>
    <t>sms_w404</t>
  </si>
  <si>
    <t>③新版</t>
  </si>
  <si>
    <t>③私達、新聞で、出会いました</t>
  </si>
  <si>
    <t>21～31日</t>
  </si>
  <si>
    <t>smss2086</t>
  </si>
  <si>
    <t>sms_w405</t>
  </si>
  <si>
    <t>東スポ・大スポ・中京スポ・九スポ</t>
  </si>
  <si>
    <t>記事枠</t>
  </si>
  <si>
    <t>3月19日(木)</t>
  </si>
  <si>
    <t>smss2087</t>
  </si>
  <si>
    <t>sms_w406</t>
  </si>
  <si>
    <t>九スポ</t>
  </si>
  <si>
    <t>3月29日(日)</t>
  </si>
  <si>
    <t>smss2088</t>
  </si>
  <si>
    <t>sms_w407</t>
  </si>
  <si>
    <t>デイリースポーツ関西</t>
  </si>
  <si>
    <t>smss2089</t>
  </si>
  <si>
    <t>sms_w408</t>
  </si>
  <si>
    <t>smss2090</t>
  </si>
  <si>
    <t>新聞 TOTAL</t>
  </si>
  <si>
    <t>●雑誌 広告</t>
  </si>
  <si>
    <t>sms_w393</t>
  </si>
  <si>
    <t>扶桑社</t>
  </si>
  <si>
    <t>恋愛結婚したい男性求む</t>
  </si>
  <si>
    <t>Tvnavi</t>
  </si>
  <si>
    <t>(月間Tvnavi)①</t>
  </si>
  <si>
    <t>3月24日(火)</t>
  </si>
  <si>
    <t>smss2080</t>
  </si>
  <si>
    <t>sms_w394</t>
  </si>
  <si>
    <t>出会い熱望。私たち50代も真剣なんです。</t>
  </si>
  <si>
    <t>smss2081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</si>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</sst>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23</v>
      </c>
      <c r="D6" s="195">
        <v>1675000</v>
      </c>
      <c r="E6" s="81">
        <v>0</v>
      </c>
      <c r="F6" s="81">
        <v>0</v>
      </c>
      <c r="G6" s="81">
        <v>1535</v>
      </c>
      <c r="H6" s="91">
        <v>212</v>
      </c>
      <c r="I6" s="92">
        <v>1</v>
      </c>
      <c r="J6" s="145">
        <f>H6+I6</f>
        <v>213</v>
      </c>
      <c r="K6" s="82">
        <f>IFERROR(J6/G6,"-")</f>
        <v>0.13876221498371</v>
      </c>
      <c r="L6" s="81">
        <v>20</v>
      </c>
      <c r="M6" s="81">
        <v>54</v>
      </c>
      <c r="N6" s="82">
        <f>IFERROR(L6/J6,"-")</f>
        <v>0.093896713615023</v>
      </c>
      <c r="O6" s="83">
        <f>IFERROR(D6/J6,"-")</f>
        <v>7863.8497652582</v>
      </c>
      <c r="P6" s="84">
        <v>51</v>
      </c>
      <c r="Q6" s="82">
        <f>IFERROR(P6/J6,"-")</f>
        <v>0.23943661971831</v>
      </c>
      <c r="R6" s="200">
        <v>2880001</v>
      </c>
      <c r="S6" s="201">
        <f>IFERROR(R6/J6,"-")</f>
        <v>13521.131455399</v>
      </c>
      <c r="T6" s="201">
        <f>IFERROR(R6/P6,"-")</f>
        <v>56470.607843137</v>
      </c>
      <c r="U6" s="195">
        <f>IFERROR(R6-D6,"-")</f>
        <v>1205001</v>
      </c>
      <c r="V6" s="85">
        <f>R6/D6</f>
        <v>1.7194035820896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200000</v>
      </c>
      <c r="E7" s="81">
        <v>0</v>
      </c>
      <c r="F7" s="81">
        <v>0</v>
      </c>
      <c r="G7" s="81">
        <v>304</v>
      </c>
      <c r="H7" s="91">
        <v>36</v>
      </c>
      <c r="I7" s="92">
        <v>0</v>
      </c>
      <c r="J7" s="145">
        <f>H7+I7</f>
        <v>36</v>
      </c>
      <c r="K7" s="82">
        <f>IFERROR(J7/G7,"-")</f>
        <v>0.11842105263158</v>
      </c>
      <c r="L7" s="81">
        <v>1</v>
      </c>
      <c r="M7" s="81">
        <v>12</v>
      </c>
      <c r="N7" s="82">
        <f>IFERROR(L7/J7,"-")</f>
        <v>0.027777777777778</v>
      </c>
      <c r="O7" s="83">
        <f>IFERROR(D7/J7,"-")</f>
        <v>5555.5555555556</v>
      </c>
      <c r="P7" s="84">
        <v>4</v>
      </c>
      <c r="Q7" s="82">
        <f>IFERROR(P7/J7,"-")</f>
        <v>0.11111111111111</v>
      </c>
      <c r="R7" s="200">
        <v>136000</v>
      </c>
      <c r="S7" s="201">
        <f>IFERROR(R7/J7,"-")</f>
        <v>3777.7777777778</v>
      </c>
      <c r="T7" s="201">
        <f>IFERROR(R7/P7,"-")</f>
        <v>34000</v>
      </c>
      <c r="U7" s="195">
        <f>IFERROR(R7-D7,"-")</f>
        <v>-64000</v>
      </c>
      <c r="V7" s="85">
        <f>R7/D7</f>
        <v>0.68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1875000</v>
      </c>
      <c r="E10" s="41">
        <f>SUM(E6:E8)</f>
        <v>0</v>
      </c>
      <c r="F10" s="41">
        <f>SUM(F6:F8)</f>
        <v>0</v>
      </c>
      <c r="G10" s="41">
        <f>SUM(G6:G8)</f>
        <v>1839</v>
      </c>
      <c r="H10" s="41">
        <f>SUM(H6:H8)</f>
        <v>248</v>
      </c>
      <c r="I10" s="41">
        <f>SUM(I6:I8)</f>
        <v>1</v>
      </c>
      <c r="J10" s="41">
        <f>SUM(J6:J8)</f>
        <v>249</v>
      </c>
      <c r="K10" s="42">
        <f>IFERROR(J10/G10,"-")</f>
        <v>0.13539967373573</v>
      </c>
      <c r="L10" s="78">
        <f>SUM(L6:L8)</f>
        <v>21</v>
      </c>
      <c r="M10" s="78">
        <f>SUM(M6:M8)</f>
        <v>66</v>
      </c>
      <c r="N10" s="42">
        <f>IFERROR(L10/J10,"-")</f>
        <v>0.08433734939759</v>
      </c>
      <c r="O10" s="43">
        <f>IFERROR(D10/J10,"-")</f>
        <v>7530.1204819277</v>
      </c>
      <c r="P10" s="44">
        <f>SUM(P6:P8)</f>
        <v>55</v>
      </c>
      <c r="Q10" s="42">
        <f>IFERROR(P10/J10,"-")</f>
        <v>0.22088353413655</v>
      </c>
      <c r="R10" s="45">
        <f>SUM(R6:R8)</f>
        <v>3016001</v>
      </c>
      <c r="S10" s="45">
        <f>IFERROR(R10/J10,"-")</f>
        <v>12112.453815261</v>
      </c>
      <c r="T10" s="45">
        <f>IFERROR(R10/P10,"-")</f>
        <v>54836.381818182</v>
      </c>
      <c r="U10" s="46">
        <f>SUM(U6:U8)</f>
        <v>1141001</v>
      </c>
      <c r="V10" s="47">
        <f>IFERROR(R10/D10,"-")</f>
        <v>1.6085338666667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2.2442871428571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163</v>
      </c>
      <c r="N6" s="91">
        <v>18</v>
      </c>
      <c r="O6" s="92">
        <v>0</v>
      </c>
      <c r="P6" s="93">
        <f>N6+O6</f>
        <v>18</v>
      </c>
      <c r="Q6" s="82">
        <f>IFERROR(P6/M6,"-")</f>
        <v>0.11042944785276</v>
      </c>
      <c r="R6" s="81">
        <v>1</v>
      </c>
      <c r="S6" s="81">
        <v>2</v>
      </c>
      <c r="T6" s="82">
        <f>IFERROR(S6/(O6+P6),"-")</f>
        <v>0.11111111111111</v>
      </c>
      <c r="U6" s="182">
        <f>IFERROR(J6/SUM(P6:P10),"-")</f>
        <v>8974.358974359</v>
      </c>
      <c r="V6" s="84">
        <v>6</v>
      </c>
      <c r="W6" s="82">
        <f>IF(P6=0,"-",V6/P6)</f>
        <v>0.33333333333333</v>
      </c>
      <c r="X6" s="186">
        <v>41000</v>
      </c>
      <c r="Y6" s="187">
        <f>IFERROR(X6/P6,"-")</f>
        <v>2277.7777777778</v>
      </c>
      <c r="Z6" s="187">
        <f>IFERROR(X6/V6,"-")</f>
        <v>6833.3333333333</v>
      </c>
      <c r="AA6" s="188">
        <f>SUM(X6:X10)-SUM(J6:J10)</f>
        <v>871001</v>
      </c>
      <c r="AB6" s="85">
        <f>SUM(X6:X10)/SUM(J6:J10)</f>
        <v>2.2442871428571</v>
      </c>
      <c r="AC6" s="79"/>
      <c r="AD6" s="94">
        <v>2</v>
      </c>
      <c r="AE6" s="95">
        <f>IF(P6=0,"",IF(AD6=0,"",(AD6/P6)))</f>
        <v>0.11111111111111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0.055555555555556</v>
      </c>
      <c r="AX6" s="106">
        <v>1</v>
      </c>
      <c r="AY6" s="108">
        <f>IFERROR(AX6/AV6,"-")</f>
        <v>1</v>
      </c>
      <c r="AZ6" s="109">
        <v>6000</v>
      </c>
      <c r="BA6" s="110">
        <f>IFERROR(AZ6/AV6,"-")</f>
        <v>6000</v>
      </c>
      <c r="BB6" s="111"/>
      <c r="BC6" s="111">
        <v>1</v>
      </c>
      <c r="BD6" s="111"/>
      <c r="BE6" s="112">
        <v>4</v>
      </c>
      <c r="BF6" s="113">
        <f>IF(P6=0,"",IF(BE6=0,"",(BE6/P6)))</f>
        <v>0.22222222222222</v>
      </c>
      <c r="BG6" s="112">
        <v>2</v>
      </c>
      <c r="BH6" s="114">
        <f>IFERROR(BG6/BE6,"-")</f>
        <v>0.5</v>
      </c>
      <c r="BI6" s="115">
        <v>22000</v>
      </c>
      <c r="BJ6" s="116">
        <f>IFERROR(BI6/BE6,"-")</f>
        <v>5500</v>
      </c>
      <c r="BK6" s="117">
        <v>1</v>
      </c>
      <c r="BL6" s="117"/>
      <c r="BM6" s="117">
        <v>1</v>
      </c>
      <c r="BN6" s="119">
        <v>6</v>
      </c>
      <c r="BO6" s="120">
        <f>IF(P6=0,"",IF(BN6=0,"",(BN6/P6)))</f>
        <v>0.33333333333333</v>
      </c>
      <c r="BP6" s="121">
        <v>3</v>
      </c>
      <c r="BQ6" s="122">
        <f>IFERROR(BP6/BN6,"-")</f>
        <v>0.5</v>
      </c>
      <c r="BR6" s="123">
        <v>68000</v>
      </c>
      <c r="BS6" s="124">
        <f>IFERROR(BR6/BN6,"-")</f>
        <v>11333.333333333</v>
      </c>
      <c r="BT6" s="125">
        <v>2</v>
      </c>
      <c r="BU6" s="125"/>
      <c r="BV6" s="125">
        <v>1</v>
      </c>
      <c r="BW6" s="126">
        <v>4</v>
      </c>
      <c r="BX6" s="127">
        <f>IF(P6=0,"",IF(BW6=0,"",(BW6/P6)))</f>
        <v>0.22222222222222</v>
      </c>
      <c r="BY6" s="128">
        <v>1</v>
      </c>
      <c r="BZ6" s="129">
        <f>IFERROR(BY6/BW6,"-")</f>
        <v>0.25</v>
      </c>
      <c r="CA6" s="130">
        <v>70000</v>
      </c>
      <c r="CB6" s="131">
        <f>IFERROR(CA6/BW6,"-")</f>
        <v>17500</v>
      </c>
      <c r="CC6" s="132"/>
      <c r="CD6" s="132"/>
      <c r="CE6" s="132">
        <v>1</v>
      </c>
      <c r="CF6" s="133">
        <v>1</v>
      </c>
      <c r="CG6" s="134">
        <f>IF(P6=0,"",IF(CF6=0,"",(CF6/P6)))</f>
        <v>0.055555555555556</v>
      </c>
      <c r="CH6" s="135">
        <v>1</v>
      </c>
      <c r="CI6" s="136">
        <f>IFERROR(CH6/CF6,"-")</f>
        <v>1</v>
      </c>
      <c r="CJ6" s="137">
        <v>5000</v>
      </c>
      <c r="CK6" s="138">
        <f>IFERROR(CJ6/CF6,"-")</f>
        <v>5000</v>
      </c>
      <c r="CL6" s="139">
        <v>1</v>
      </c>
      <c r="CM6" s="139"/>
      <c r="CN6" s="139"/>
      <c r="CO6" s="140">
        <v>6</v>
      </c>
      <c r="CP6" s="141">
        <v>41000</v>
      </c>
      <c r="CQ6" s="141">
        <v>70000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0</v>
      </c>
      <c r="L7" s="81">
        <v>0</v>
      </c>
      <c r="M7" s="81">
        <v>160</v>
      </c>
      <c r="N7" s="91">
        <v>15</v>
      </c>
      <c r="O7" s="92">
        <v>0</v>
      </c>
      <c r="P7" s="93">
        <f>N7+O7</f>
        <v>15</v>
      </c>
      <c r="Q7" s="82">
        <f>IFERROR(P7/M7,"-")</f>
        <v>0.09375</v>
      </c>
      <c r="R7" s="81">
        <v>2</v>
      </c>
      <c r="S7" s="81">
        <v>3</v>
      </c>
      <c r="T7" s="82">
        <f>IFERROR(S7/(O7+P7),"-")</f>
        <v>0.2</v>
      </c>
      <c r="U7" s="182"/>
      <c r="V7" s="84">
        <v>6</v>
      </c>
      <c r="W7" s="82">
        <f>IF(P7=0,"-",V7/P7)</f>
        <v>0.4</v>
      </c>
      <c r="X7" s="186">
        <v>732000</v>
      </c>
      <c r="Y7" s="187">
        <f>IFERROR(X7/P7,"-")</f>
        <v>48800</v>
      </c>
      <c r="Z7" s="187">
        <f>IFERROR(X7/V7,"-")</f>
        <v>122000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0.2</v>
      </c>
      <c r="BG7" s="112">
        <v>1</v>
      </c>
      <c r="BH7" s="114">
        <f>IFERROR(BG7/BE7,"-")</f>
        <v>0.33333333333333</v>
      </c>
      <c r="BI7" s="115">
        <v>19000</v>
      </c>
      <c r="BJ7" s="116">
        <f>IFERROR(BI7/BE7,"-")</f>
        <v>6333.3333333333</v>
      </c>
      <c r="BK7" s="117"/>
      <c r="BL7" s="117"/>
      <c r="BM7" s="117">
        <v>1</v>
      </c>
      <c r="BN7" s="119">
        <v>9</v>
      </c>
      <c r="BO7" s="120">
        <f>IF(P7=0,"",IF(BN7=0,"",(BN7/P7)))</f>
        <v>0.6</v>
      </c>
      <c r="BP7" s="121">
        <v>3</v>
      </c>
      <c r="BQ7" s="122">
        <f>IFERROR(BP7/BN7,"-")</f>
        <v>0.33333333333333</v>
      </c>
      <c r="BR7" s="123">
        <v>43000</v>
      </c>
      <c r="BS7" s="124">
        <f>IFERROR(BR7/BN7,"-")</f>
        <v>4777.7777777778</v>
      </c>
      <c r="BT7" s="125">
        <v>1</v>
      </c>
      <c r="BU7" s="125">
        <v>1</v>
      </c>
      <c r="BV7" s="125">
        <v>1</v>
      </c>
      <c r="BW7" s="126">
        <v>2</v>
      </c>
      <c r="BX7" s="127">
        <f>IF(P7=0,"",IF(BW7=0,"",(BW7/P7)))</f>
        <v>0.13333333333333</v>
      </c>
      <c r="BY7" s="128">
        <v>2</v>
      </c>
      <c r="BZ7" s="129">
        <f>IFERROR(BY7/BW7,"-")</f>
        <v>1</v>
      </c>
      <c r="CA7" s="130">
        <v>920000</v>
      </c>
      <c r="CB7" s="131">
        <f>IFERROR(CA7/BW7,"-")</f>
        <v>460000</v>
      </c>
      <c r="CC7" s="132"/>
      <c r="CD7" s="132"/>
      <c r="CE7" s="132">
        <v>2</v>
      </c>
      <c r="CF7" s="133">
        <v>1</v>
      </c>
      <c r="CG7" s="134">
        <f>IF(P7=0,"",IF(CF7=0,"",(CF7/P7)))</f>
        <v>0.066666666666667</v>
      </c>
      <c r="CH7" s="135">
        <v>1</v>
      </c>
      <c r="CI7" s="136">
        <f>IFERROR(CH7/CF7,"-")</f>
        <v>1</v>
      </c>
      <c r="CJ7" s="137">
        <v>250000</v>
      </c>
      <c r="CK7" s="138">
        <f>IFERROR(CJ7/CF7,"-")</f>
        <v>250000</v>
      </c>
      <c r="CL7" s="139"/>
      <c r="CM7" s="139"/>
      <c r="CN7" s="139">
        <v>1</v>
      </c>
      <c r="CO7" s="140">
        <v>6</v>
      </c>
      <c r="CP7" s="141">
        <v>732000</v>
      </c>
      <c r="CQ7" s="141">
        <v>500000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59</v>
      </c>
      <c r="N8" s="91">
        <v>7</v>
      </c>
      <c r="O8" s="92">
        <v>1</v>
      </c>
      <c r="P8" s="93">
        <f>N8+O8</f>
        <v>8</v>
      </c>
      <c r="Q8" s="82">
        <f>IFERROR(P8/M8,"-")</f>
        <v>0.13559322033898</v>
      </c>
      <c r="R8" s="81">
        <v>1</v>
      </c>
      <c r="S8" s="81">
        <v>6</v>
      </c>
      <c r="T8" s="82">
        <f>IFERROR(S8/(O8+P8),"-")</f>
        <v>0.66666666666667</v>
      </c>
      <c r="U8" s="182"/>
      <c r="V8" s="84">
        <v>1</v>
      </c>
      <c r="W8" s="82">
        <f>IF(P8=0,"-",V8/P8)</f>
        <v>0.125</v>
      </c>
      <c r="X8" s="186">
        <v>253000</v>
      </c>
      <c r="Y8" s="187">
        <f>IFERROR(X8/P8,"-")</f>
        <v>31625</v>
      </c>
      <c r="Z8" s="187">
        <f>IFERROR(X8/V8,"-")</f>
        <v>253000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0.25</v>
      </c>
      <c r="BY8" s="128">
        <v>1</v>
      </c>
      <c r="BZ8" s="129">
        <f>IFERROR(BY8/BW8,"-")</f>
        <v>0.5</v>
      </c>
      <c r="CA8" s="130">
        <v>253000</v>
      </c>
      <c r="CB8" s="131">
        <f>IFERROR(CA8/BW8,"-")</f>
        <v>126500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253000</v>
      </c>
      <c r="CQ8" s="141">
        <v>253000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40</v>
      </c>
      <c r="N9" s="91">
        <v>4</v>
      </c>
      <c r="O9" s="92">
        <v>0</v>
      </c>
      <c r="P9" s="93">
        <f>N9+O9</f>
        <v>4</v>
      </c>
      <c r="Q9" s="82">
        <f>IFERROR(P9/M9,"-")</f>
        <v>0.1</v>
      </c>
      <c r="R9" s="81">
        <v>0</v>
      </c>
      <c r="S9" s="81">
        <v>1</v>
      </c>
      <c r="T9" s="82">
        <f>IFERROR(S9/(O9+P9),"-")</f>
        <v>0.25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0.75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0</v>
      </c>
      <c r="L10" s="81">
        <v>0</v>
      </c>
      <c r="M10" s="81">
        <v>61</v>
      </c>
      <c r="N10" s="91">
        <v>33</v>
      </c>
      <c r="O10" s="92">
        <v>0</v>
      </c>
      <c r="P10" s="93">
        <f>N10+O10</f>
        <v>33</v>
      </c>
      <c r="Q10" s="82">
        <f>IFERROR(P10/M10,"-")</f>
        <v>0.54098360655738</v>
      </c>
      <c r="R10" s="81">
        <v>8</v>
      </c>
      <c r="S10" s="81">
        <v>4</v>
      </c>
      <c r="T10" s="82">
        <f>IFERROR(S10/(O10+P10),"-")</f>
        <v>0.12121212121212</v>
      </c>
      <c r="U10" s="182"/>
      <c r="V10" s="84">
        <v>10</v>
      </c>
      <c r="W10" s="82">
        <f>IF(P10=0,"-",V10/P10)</f>
        <v>0.3030303030303</v>
      </c>
      <c r="X10" s="186">
        <v>545001</v>
      </c>
      <c r="Y10" s="187">
        <f>IFERROR(X10/P10,"-")</f>
        <v>16515.181818182</v>
      </c>
      <c r="Z10" s="187">
        <f>IFERROR(X10/V10,"-")</f>
        <v>54500.1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0.03030303030303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0.060606060606061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0.090909090909091</v>
      </c>
      <c r="BG10" s="112">
        <v>1</v>
      </c>
      <c r="BH10" s="114">
        <f>IFERROR(BG10/BE10,"-")</f>
        <v>0.33333333333333</v>
      </c>
      <c r="BI10" s="115">
        <v>10000</v>
      </c>
      <c r="BJ10" s="116">
        <f>IFERROR(BI10/BE10,"-")</f>
        <v>3333.3333333333</v>
      </c>
      <c r="BK10" s="117">
        <v>1</v>
      </c>
      <c r="BL10" s="117"/>
      <c r="BM10" s="117"/>
      <c r="BN10" s="119">
        <v>10</v>
      </c>
      <c r="BO10" s="120">
        <f>IF(P10=0,"",IF(BN10=0,"",(BN10/P10)))</f>
        <v>0.3030303030303</v>
      </c>
      <c r="BP10" s="121">
        <v>3</v>
      </c>
      <c r="BQ10" s="122">
        <f>IFERROR(BP10/BN10,"-")</f>
        <v>0.3</v>
      </c>
      <c r="BR10" s="123">
        <v>146000</v>
      </c>
      <c r="BS10" s="124">
        <f>IFERROR(BR10/BN10,"-")</f>
        <v>14600</v>
      </c>
      <c r="BT10" s="125">
        <v>2</v>
      </c>
      <c r="BU10" s="125"/>
      <c r="BV10" s="125">
        <v>1</v>
      </c>
      <c r="BW10" s="126">
        <v>14</v>
      </c>
      <c r="BX10" s="127">
        <f>IF(P10=0,"",IF(BW10=0,"",(BW10/P10)))</f>
        <v>0.42424242424242</v>
      </c>
      <c r="BY10" s="128">
        <v>7</v>
      </c>
      <c r="BZ10" s="129">
        <f>IFERROR(BY10/BW10,"-")</f>
        <v>0.5</v>
      </c>
      <c r="CA10" s="130">
        <v>398000</v>
      </c>
      <c r="CB10" s="131">
        <f>IFERROR(CA10/BW10,"-")</f>
        <v>28428.571428571</v>
      </c>
      <c r="CC10" s="132">
        <v>1</v>
      </c>
      <c r="CD10" s="132"/>
      <c r="CE10" s="132">
        <v>6</v>
      </c>
      <c r="CF10" s="133">
        <v>3</v>
      </c>
      <c r="CG10" s="134">
        <f>IF(P10=0,"",IF(CF10=0,"",(CF10/P10)))</f>
        <v>0.090909090909091</v>
      </c>
      <c r="CH10" s="135">
        <v>2</v>
      </c>
      <c r="CI10" s="136">
        <f>IFERROR(CH10/CF10,"-")</f>
        <v>0.66666666666667</v>
      </c>
      <c r="CJ10" s="137">
        <v>26001</v>
      </c>
      <c r="CK10" s="138">
        <f>IFERROR(CJ10/CF10,"-")</f>
        <v>8667</v>
      </c>
      <c r="CL10" s="139"/>
      <c r="CM10" s="139"/>
      <c r="CN10" s="139">
        <v>2</v>
      </c>
      <c r="CO10" s="140">
        <v>10</v>
      </c>
      <c r="CP10" s="141">
        <v>545001</v>
      </c>
      <c r="CQ10" s="141">
        <v>184000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1.019298245614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81</v>
      </c>
      <c r="H11" s="90" t="s">
        <v>66</v>
      </c>
      <c r="I11" s="205" t="s">
        <v>82</v>
      </c>
      <c r="J11" s="188">
        <v>570000</v>
      </c>
      <c r="K11" s="81">
        <v>0</v>
      </c>
      <c r="L11" s="81">
        <v>0</v>
      </c>
      <c r="M11" s="81">
        <v>114</v>
      </c>
      <c r="N11" s="91">
        <v>12</v>
      </c>
      <c r="O11" s="92">
        <v>0</v>
      </c>
      <c r="P11" s="93">
        <f>N11+O11</f>
        <v>12</v>
      </c>
      <c r="Q11" s="82">
        <f>IFERROR(P11/M11,"-")</f>
        <v>0.10526315789474</v>
      </c>
      <c r="R11" s="81">
        <v>0</v>
      </c>
      <c r="S11" s="81">
        <v>2</v>
      </c>
      <c r="T11" s="82">
        <f>IFERROR(S11/(O11+P11),"-")</f>
        <v>0.16666666666667</v>
      </c>
      <c r="U11" s="182">
        <f>IFERROR(J11/SUM(P11:P16),"-")</f>
        <v>11176.470588235</v>
      </c>
      <c r="V11" s="84">
        <v>5</v>
      </c>
      <c r="W11" s="82">
        <f>IF(P11=0,"-",V11/P11)</f>
        <v>0.41666666666667</v>
      </c>
      <c r="X11" s="186">
        <v>49000</v>
      </c>
      <c r="Y11" s="187">
        <f>IFERROR(X11/P11,"-")</f>
        <v>4083.3333333333</v>
      </c>
      <c r="Z11" s="187">
        <f>IFERROR(X11/V11,"-")</f>
        <v>9800</v>
      </c>
      <c r="AA11" s="188">
        <f>SUM(X11:X16)-SUM(J11:J16)</f>
        <v>11000</v>
      </c>
      <c r="AB11" s="85">
        <f>SUM(X11:X16)/SUM(J11:J16)</f>
        <v>1.019298245614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0.083333333333333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0.33333333333333</v>
      </c>
      <c r="BG11" s="112">
        <v>1</v>
      </c>
      <c r="BH11" s="114">
        <f>IFERROR(BG11/BE11,"-")</f>
        <v>0.25</v>
      </c>
      <c r="BI11" s="115">
        <v>3000</v>
      </c>
      <c r="BJ11" s="116">
        <f>IFERROR(BI11/BE11,"-")</f>
        <v>750</v>
      </c>
      <c r="BK11" s="117">
        <v>1</v>
      </c>
      <c r="BL11" s="117"/>
      <c r="BM11" s="117"/>
      <c r="BN11" s="119">
        <v>4</v>
      </c>
      <c r="BO11" s="120">
        <f>IF(P11=0,"",IF(BN11=0,"",(BN11/P11)))</f>
        <v>0.33333333333333</v>
      </c>
      <c r="BP11" s="121">
        <v>2</v>
      </c>
      <c r="BQ11" s="122">
        <f>IFERROR(BP11/BN11,"-")</f>
        <v>0.5</v>
      </c>
      <c r="BR11" s="123">
        <v>10000</v>
      </c>
      <c r="BS11" s="124">
        <f>IFERROR(BR11/BN11,"-")</f>
        <v>2500</v>
      </c>
      <c r="BT11" s="125">
        <v>1</v>
      </c>
      <c r="BU11" s="125">
        <v>1</v>
      </c>
      <c r="BV11" s="125"/>
      <c r="BW11" s="126">
        <v>3</v>
      </c>
      <c r="BX11" s="127">
        <f>IF(P11=0,"",IF(BW11=0,"",(BW11/P11)))</f>
        <v>0.25</v>
      </c>
      <c r="BY11" s="128">
        <v>3</v>
      </c>
      <c r="BZ11" s="129">
        <f>IFERROR(BY11/BW11,"-")</f>
        <v>1</v>
      </c>
      <c r="CA11" s="130">
        <v>39000</v>
      </c>
      <c r="CB11" s="131">
        <f>IFERROR(CA11/BW11,"-")</f>
        <v>13000</v>
      </c>
      <c r="CC11" s="132">
        <v>2</v>
      </c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5</v>
      </c>
      <c r="CP11" s="141">
        <v>49000</v>
      </c>
      <c r="CQ11" s="141">
        <v>26000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79</v>
      </c>
      <c r="E12" s="203" t="s">
        <v>80</v>
      </c>
      <c r="F12" s="203" t="s">
        <v>76</v>
      </c>
      <c r="G12" s="203"/>
      <c r="H12" s="90"/>
      <c r="I12" s="90"/>
      <c r="J12" s="188"/>
      <c r="K12" s="81">
        <v>0</v>
      </c>
      <c r="L12" s="81">
        <v>0</v>
      </c>
      <c r="M12" s="81">
        <v>22</v>
      </c>
      <c r="N12" s="91">
        <v>10</v>
      </c>
      <c r="O12" s="92">
        <v>0</v>
      </c>
      <c r="P12" s="93">
        <f>N12+O12</f>
        <v>10</v>
      </c>
      <c r="Q12" s="82">
        <f>IFERROR(P12/M12,"-")</f>
        <v>0.45454545454545</v>
      </c>
      <c r="R12" s="81">
        <v>1</v>
      </c>
      <c r="S12" s="81">
        <v>2</v>
      </c>
      <c r="T12" s="82">
        <f>IFERROR(S12/(O12+P12),"-")</f>
        <v>0.2</v>
      </c>
      <c r="U12" s="182"/>
      <c r="V12" s="84">
        <v>2</v>
      </c>
      <c r="W12" s="82">
        <f>IF(P12=0,"-",V12/P12)</f>
        <v>0.2</v>
      </c>
      <c r="X12" s="186">
        <v>337000</v>
      </c>
      <c r="Y12" s="187">
        <f>IFERROR(X12/P12,"-")</f>
        <v>33700</v>
      </c>
      <c r="Z12" s="187">
        <f>IFERROR(X12/V12,"-")</f>
        <v>168500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0.1</v>
      </c>
      <c r="BP12" s="121">
        <v>1</v>
      </c>
      <c r="BQ12" s="122">
        <f>IFERROR(BP12/BN12,"-")</f>
        <v>1</v>
      </c>
      <c r="BR12" s="123">
        <v>97000</v>
      </c>
      <c r="BS12" s="124">
        <f>IFERROR(BR12/BN12,"-")</f>
        <v>97000</v>
      </c>
      <c r="BT12" s="125"/>
      <c r="BU12" s="125"/>
      <c r="BV12" s="125">
        <v>1</v>
      </c>
      <c r="BW12" s="126">
        <v>6</v>
      </c>
      <c r="BX12" s="127">
        <f>IF(P12=0,"",IF(BW12=0,"",(BW12/P12)))</f>
        <v>0.6</v>
      </c>
      <c r="BY12" s="128">
        <v>2</v>
      </c>
      <c r="BZ12" s="129">
        <f>IFERROR(BY12/BW12,"-")</f>
        <v>0.33333333333333</v>
      </c>
      <c r="CA12" s="130">
        <v>243000</v>
      </c>
      <c r="CB12" s="131">
        <f>IFERROR(CA12/BW12,"-")</f>
        <v>40500</v>
      </c>
      <c r="CC12" s="132">
        <v>1</v>
      </c>
      <c r="CD12" s="132"/>
      <c r="CE12" s="132">
        <v>1</v>
      </c>
      <c r="CF12" s="133">
        <v>1</v>
      </c>
      <c r="CG12" s="134">
        <f>IF(P12=0,"",IF(CF12=0,"",(CF12/P12)))</f>
        <v>0.1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337000</v>
      </c>
      <c r="CQ12" s="141">
        <v>240000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84</v>
      </c>
      <c r="C13" s="203"/>
      <c r="D13" s="203" t="s">
        <v>79</v>
      </c>
      <c r="E13" s="203" t="s">
        <v>80</v>
      </c>
      <c r="F13" s="203" t="s">
        <v>85</v>
      </c>
      <c r="G13" s="203" t="s">
        <v>86</v>
      </c>
      <c r="H13" s="90" t="s">
        <v>87</v>
      </c>
      <c r="I13" s="205" t="s">
        <v>88</v>
      </c>
      <c r="J13" s="188"/>
      <c r="K13" s="81">
        <v>0</v>
      </c>
      <c r="L13" s="81">
        <v>0</v>
      </c>
      <c r="M13" s="81">
        <v>78</v>
      </c>
      <c r="N13" s="91">
        <v>8</v>
      </c>
      <c r="O13" s="92">
        <v>0</v>
      </c>
      <c r="P13" s="93">
        <f>N13+O13</f>
        <v>8</v>
      </c>
      <c r="Q13" s="82">
        <f>IFERROR(P13/M13,"-")</f>
        <v>0.1025641025641</v>
      </c>
      <c r="R13" s="81">
        <v>1</v>
      </c>
      <c r="S13" s="81">
        <v>1</v>
      </c>
      <c r="T13" s="82">
        <f>IFERROR(S13/(O13+P13),"-")</f>
        <v>0.125</v>
      </c>
      <c r="U13" s="182"/>
      <c r="V13" s="84">
        <v>2</v>
      </c>
      <c r="W13" s="82">
        <f>IF(P13=0,"-",V13/P13)</f>
        <v>0.25</v>
      </c>
      <c r="X13" s="186">
        <v>14000</v>
      </c>
      <c r="Y13" s="187">
        <f>IFERROR(X13/P13,"-")</f>
        <v>1750</v>
      </c>
      <c r="Z13" s="187">
        <f>IFERROR(X13/V13,"-")</f>
        <v>7000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2</v>
      </c>
      <c r="AN13" s="101">
        <f>IF(P13=0,"",IF(AM13=0,"",(AM13/P13)))</f>
        <v>0.25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3</v>
      </c>
      <c r="BO13" s="120">
        <f>IF(P13=0,"",IF(BN13=0,"",(BN13/P13)))</f>
        <v>0.375</v>
      </c>
      <c r="BP13" s="121">
        <v>1</v>
      </c>
      <c r="BQ13" s="122">
        <f>IFERROR(BP13/BN13,"-")</f>
        <v>0.33333333333333</v>
      </c>
      <c r="BR13" s="123">
        <v>3000</v>
      </c>
      <c r="BS13" s="124">
        <f>IFERROR(BR13/BN13,"-")</f>
        <v>1000</v>
      </c>
      <c r="BT13" s="125">
        <v>1</v>
      </c>
      <c r="BU13" s="125"/>
      <c r="BV13" s="125"/>
      <c r="BW13" s="126">
        <v>3</v>
      </c>
      <c r="BX13" s="127">
        <f>IF(P13=0,"",IF(BW13=0,"",(BW13/P13)))</f>
        <v>0.375</v>
      </c>
      <c r="BY13" s="128">
        <v>3</v>
      </c>
      <c r="BZ13" s="129">
        <f>IFERROR(BY13/BW13,"-")</f>
        <v>1</v>
      </c>
      <c r="CA13" s="130">
        <v>17000</v>
      </c>
      <c r="CB13" s="131">
        <f>IFERROR(CA13/BW13,"-")</f>
        <v>5666.6666666667</v>
      </c>
      <c r="CC13" s="132">
        <v>2</v>
      </c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14000</v>
      </c>
      <c r="CQ13" s="141">
        <v>11000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79</v>
      </c>
      <c r="E14" s="203" t="s">
        <v>80</v>
      </c>
      <c r="F14" s="203" t="s">
        <v>76</v>
      </c>
      <c r="G14" s="203"/>
      <c r="H14" s="90"/>
      <c r="I14" s="90"/>
      <c r="J14" s="188"/>
      <c r="K14" s="81">
        <v>0</v>
      </c>
      <c r="L14" s="81">
        <v>0</v>
      </c>
      <c r="M14" s="81">
        <v>7</v>
      </c>
      <c r="N14" s="91">
        <v>7</v>
      </c>
      <c r="O14" s="92">
        <v>0</v>
      </c>
      <c r="P14" s="93">
        <f>N14+O14</f>
        <v>7</v>
      </c>
      <c r="Q14" s="82">
        <f>IFERROR(P14/M14,"-")</f>
        <v>1</v>
      </c>
      <c r="R14" s="81">
        <v>0</v>
      </c>
      <c r="S14" s="81">
        <v>2</v>
      </c>
      <c r="T14" s="82">
        <f>IFERROR(S14/(O14+P14),"-")</f>
        <v>0.28571428571429</v>
      </c>
      <c r="U14" s="182"/>
      <c r="V14" s="84">
        <v>1</v>
      </c>
      <c r="W14" s="82">
        <f>IF(P14=0,"-",V14/P14)</f>
        <v>0.14285714285714</v>
      </c>
      <c r="X14" s="186">
        <v>2000</v>
      </c>
      <c r="Y14" s="187">
        <f>IFERROR(X14/P14,"-")</f>
        <v>285.71428571429</v>
      </c>
      <c r="Z14" s="187">
        <f>IFERROR(X14/V14,"-")</f>
        <v>2000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0.14285714285714</v>
      </c>
      <c r="BG14" s="112">
        <v>1</v>
      </c>
      <c r="BH14" s="114">
        <f>IFERROR(BG14/BE14,"-")</f>
        <v>1</v>
      </c>
      <c r="BI14" s="115">
        <v>20000</v>
      </c>
      <c r="BJ14" s="116">
        <f>IFERROR(BI14/BE14,"-")</f>
        <v>20000</v>
      </c>
      <c r="BK14" s="117"/>
      <c r="BL14" s="117"/>
      <c r="BM14" s="117">
        <v>1</v>
      </c>
      <c r="BN14" s="119">
        <v>4</v>
      </c>
      <c r="BO14" s="120">
        <f>IF(P14=0,"",IF(BN14=0,"",(BN14/P14)))</f>
        <v>0.57142857142857</v>
      </c>
      <c r="BP14" s="121">
        <v>1</v>
      </c>
      <c r="BQ14" s="122">
        <f>IFERROR(BP14/BN14,"-")</f>
        <v>0.25</v>
      </c>
      <c r="BR14" s="123">
        <v>2000</v>
      </c>
      <c r="BS14" s="124">
        <f>IFERROR(BR14/BN14,"-")</f>
        <v>500</v>
      </c>
      <c r="BT14" s="125">
        <v>1</v>
      </c>
      <c r="BU14" s="125"/>
      <c r="BV14" s="125"/>
      <c r="BW14" s="126">
        <v>2</v>
      </c>
      <c r="BX14" s="127">
        <f>IF(P14=0,"",IF(BW14=0,"",(BW14/P14)))</f>
        <v>0.28571428571429</v>
      </c>
      <c r="BY14" s="128">
        <v>1</v>
      </c>
      <c r="BZ14" s="129">
        <f>IFERROR(BY14/BW14,"-")</f>
        <v>0.5</v>
      </c>
      <c r="CA14" s="130">
        <v>153000</v>
      </c>
      <c r="CB14" s="131">
        <f>IFERROR(CA14/BW14,"-")</f>
        <v>76500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2000</v>
      </c>
      <c r="CQ14" s="141">
        <v>153000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90</v>
      </c>
      <c r="C15" s="203"/>
      <c r="D15" s="203" t="s">
        <v>91</v>
      </c>
      <c r="E15" s="203" t="s">
        <v>92</v>
      </c>
      <c r="F15" s="203" t="s">
        <v>93</v>
      </c>
      <c r="G15" s="203" t="s">
        <v>86</v>
      </c>
      <c r="H15" s="90" t="s">
        <v>87</v>
      </c>
      <c r="I15" s="204" t="s">
        <v>94</v>
      </c>
      <c r="J15" s="188"/>
      <c r="K15" s="81">
        <v>0</v>
      </c>
      <c r="L15" s="81">
        <v>0</v>
      </c>
      <c r="M15" s="81">
        <v>56</v>
      </c>
      <c r="N15" s="91">
        <v>5</v>
      </c>
      <c r="O15" s="92">
        <v>0</v>
      </c>
      <c r="P15" s="93">
        <f>N15+O15</f>
        <v>5</v>
      </c>
      <c r="Q15" s="82">
        <f>IFERROR(P15/M15,"-")</f>
        <v>0.089285714285714</v>
      </c>
      <c r="R15" s="81">
        <v>1</v>
      </c>
      <c r="S15" s="81">
        <v>1</v>
      </c>
      <c r="T15" s="82">
        <f>IFERROR(S15/(O15+P15),"-")</f>
        <v>0.2</v>
      </c>
      <c r="U15" s="182"/>
      <c r="V15" s="84">
        <v>1</v>
      </c>
      <c r="W15" s="82">
        <f>IF(P15=0,"-",V15/P15)</f>
        <v>0.2</v>
      </c>
      <c r="X15" s="186">
        <v>158000</v>
      </c>
      <c r="Y15" s="187">
        <f>IFERROR(X15/P15,"-")</f>
        <v>31600</v>
      </c>
      <c r="Z15" s="187">
        <f>IFERROR(X15/V15,"-")</f>
        <v>158000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</v>
      </c>
      <c r="BO15" s="120">
        <f>IF(P15=0,"",IF(BN15=0,"",(BN15/P15)))</f>
        <v>0.6</v>
      </c>
      <c r="BP15" s="121">
        <v>1</v>
      </c>
      <c r="BQ15" s="122">
        <f>IFERROR(BP15/BN15,"-")</f>
        <v>0.33333333333333</v>
      </c>
      <c r="BR15" s="123">
        <v>158000</v>
      </c>
      <c r="BS15" s="124">
        <f>IFERROR(BR15/BN15,"-")</f>
        <v>52666.666666667</v>
      </c>
      <c r="BT15" s="125"/>
      <c r="BU15" s="125"/>
      <c r="BV15" s="125">
        <v>1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0.2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158000</v>
      </c>
      <c r="CQ15" s="141">
        <v>158000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95</v>
      </c>
      <c r="C16" s="203"/>
      <c r="D16" s="203" t="s">
        <v>91</v>
      </c>
      <c r="E16" s="203" t="s">
        <v>92</v>
      </c>
      <c r="F16" s="203" t="s">
        <v>76</v>
      </c>
      <c r="G16" s="203"/>
      <c r="H16" s="90"/>
      <c r="I16" s="90"/>
      <c r="J16" s="188"/>
      <c r="K16" s="81">
        <v>0</v>
      </c>
      <c r="L16" s="81">
        <v>0</v>
      </c>
      <c r="M16" s="81">
        <v>17</v>
      </c>
      <c r="N16" s="91">
        <v>9</v>
      </c>
      <c r="O16" s="92">
        <v>0</v>
      </c>
      <c r="P16" s="93">
        <f>N16+O16</f>
        <v>9</v>
      </c>
      <c r="Q16" s="82">
        <f>IFERROR(P16/M16,"-")</f>
        <v>0.52941176470588</v>
      </c>
      <c r="R16" s="81">
        <v>0</v>
      </c>
      <c r="S16" s="81">
        <v>2</v>
      </c>
      <c r="T16" s="82">
        <f>IFERROR(S16/(O16+P16),"-")</f>
        <v>0.22222222222222</v>
      </c>
      <c r="U16" s="182"/>
      <c r="V16" s="84">
        <v>2</v>
      </c>
      <c r="W16" s="82">
        <f>IF(P16=0,"-",V16/P16)</f>
        <v>0.22222222222222</v>
      </c>
      <c r="X16" s="186">
        <v>21000</v>
      </c>
      <c r="Y16" s="187">
        <f>IFERROR(X16/P16,"-")</f>
        <v>2333.3333333333</v>
      </c>
      <c r="Z16" s="187">
        <f>IFERROR(X16/V16,"-")</f>
        <v>10500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0.22222222222222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7</v>
      </c>
      <c r="BX16" s="127">
        <f>IF(P16=0,"",IF(BW16=0,"",(BW16/P16)))</f>
        <v>0.77777777777778</v>
      </c>
      <c r="BY16" s="128">
        <v>4</v>
      </c>
      <c r="BZ16" s="129">
        <f>IFERROR(BY16/BW16,"-")</f>
        <v>0.57142857142857</v>
      </c>
      <c r="CA16" s="130">
        <v>84000</v>
      </c>
      <c r="CB16" s="131">
        <f>IFERROR(CA16/BW16,"-")</f>
        <v>12000</v>
      </c>
      <c r="CC16" s="132">
        <v>1</v>
      </c>
      <c r="CD16" s="132"/>
      <c r="CE16" s="132">
        <v>3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21000</v>
      </c>
      <c r="CQ16" s="141">
        <v>38000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2.104</v>
      </c>
      <c r="B17" s="203" t="s">
        <v>96</v>
      </c>
      <c r="C17" s="203"/>
      <c r="D17" s="203" t="s">
        <v>97</v>
      </c>
      <c r="E17" s="203" t="s">
        <v>98</v>
      </c>
      <c r="F17" s="203" t="s">
        <v>64</v>
      </c>
      <c r="G17" s="203" t="s">
        <v>99</v>
      </c>
      <c r="H17" s="90" t="s">
        <v>100</v>
      </c>
      <c r="I17" s="90" t="s">
        <v>101</v>
      </c>
      <c r="J17" s="188">
        <v>125000</v>
      </c>
      <c r="K17" s="81">
        <v>0</v>
      </c>
      <c r="L17" s="81">
        <v>0</v>
      </c>
      <c r="M17" s="81">
        <v>27</v>
      </c>
      <c r="N17" s="91">
        <v>4</v>
      </c>
      <c r="O17" s="92">
        <v>0</v>
      </c>
      <c r="P17" s="93">
        <f>N17+O17</f>
        <v>4</v>
      </c>
      <c r="Q17" s="82">
        <f>IFERROR(P17/M17,"-")</f>
        <v>0.14814814814815</v>
      </c>
      <c r="R17" s="81">
        <v>0</v>
      </c>
      <c r="S17" s="81">
        <v>2</v>
      </c>
      <c r="T17" s="82">
        <f>IFERROR(S17/(O17+P17),"-")</f>
        <v>0.5</v>
      </c>
      <c r="U17" s="182">
        <f>IFERROR(J17/SUM(P17:P20),"-")</f>
        <v>7352.9411764706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SUM(X17:X20)-SUM(J17:J20)</f>
        <v>138000</v>
      </c>
      <c r="AB17" s="85">
        <f>SUM(X17:X20)/SUM(J17:J20)</f>
        <v>2.104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3</v>
      </c>
      <c r="BF17" s="113">
        <f>IF(P17=0,"",IF(BE17=0,"",(BE17/P17)))</f>
        <v>0.75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0.25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102</v>
      </c>
      <c r="C18" s="203"/>
      <c r="D18" s="203" t="s">
        <v>103</v>
      </c>
      <c r="E18" s="203" t="s">
        <v>104</v>
      </c>
      <c r="F18" s="203" t="s">
        <v>64</v>
      </c>
      <c r="G18" s="203"/>
      <c r="H18" s="90" t="s">
        <v>100</v>
      </c>
      <c r="I18" s="90" t="s">
        <v>105</v>
      </c>
      <c r="J18" s="188"/>
      <c r="K18" s="81">
        <v>0</v>
      </c>
      <c r="L18" s="81">
        <v>0</v>
      </c>
      <c r="M18" s="81">
        <v>38</v>
      </c>
      <c r="N18" s="91">
        <v>3</v>
      </c>
      <c r="O18" s="92">
        <v>0</v>
      </c>
      <c r="P18" s="93">
        <f>N18+O18</f>
        <v>3</v>
      </c>
      <c r="Q18" s="82">
        <f>IFERROR(P18/M18,"-")</f>
        <v>0.078947368421053</v>
      </c>
      <c r="R18" s="81">
        <v>0</v>
      </c>
      <c r="S18" s="81">
        <v>2</v>
      </c>
      <c r="T18" s="82">
        <f>IFERROR(S18/(O18+P18),"-")</f>
        <v>0.66666666666667</v>
      </c>
      <c r="U18" s="182"/>
      <c r="V18" s="84">
        <v>1</v>
      </c>
      <c r="W18" s="82">
        <f>IF(P18=0,"-",V18/P18)</f>
        <v>0.33333333333333</v>
      </c>
      <c r="X18" s="186">
        <v>34000</v>
      </c>
      <c r="Y18" s="187">
        <f>IFERROR(X18/P18,"-")</f>
        <v>11333.333333333</v>
      </c>
      <c r="Z18" s="187">
        <f>IFERROR(X18/V18,"-")</f>
        <v>34000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0.66666666666667</v>
      </c>
      <c r="BP18" s="121">
        <v>1</v>
      </c>
      <c r="BQ18" s="122">
        <f>IFERROR(BP18/BN18,"-")</f>
        <v>0.5</v>
      </c>
      <c r="BR18" s="123">
        <v>34000</v>
      </c>
      <c r="BS18" s="124">
        <f>IFERROR(BR18/BN18,"-")</f>
        <v>17000</v>
      </c>
      <c r="BT18" s="125"/>
      <c r="BU18" s="125"/>
      <c r="BV18" s="125">
        <v>1</v>
      </c>
      <c r="BW18" s="126">
        <v>1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34000</v>
      </c>
      <c r="CQ18" s="141">
        <v>34000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106</v>
      </c>
      <c r="C19" s="203"/>
      <c r="D19" s="203" t="s">
        <v>107</v>
      </c>
      <c r="E19" s="203" t="s">
        <v>108</v>
      </c>
      <c r="F19" s="203" t="s">
        <v>64</v>
      </c>
      <c r="G19" s="203"/>
      <c r="H19" s="90" t="s">
        <v>100</v>
      </c>
      <c r="I19" s="90" t="s">
        <v>109</v>
      </c>
      <c r="J19" s="188"/>
      <c r="K19" s="81">
        <v>0</v>
      </c>
      <c r="L19" s="81">
        <v>0</v>
      </c>
      <c r="M19" s="81">
        <v>17</v>
      </c>
      <c r="N19" s="91">
        <v>1</v>
      </c>
      <c r="O19" s="92">
        <v>0</v>
      </c>
      <c r="P19" s="93">
        <f>N19+O19</f>
        <v>1</v>
      </c>
      <c r="Q19" s="82">
        <f>IFERROR(P19/M19,"-")</f>
        <v>0.058823529411765</v>
      </c>
      <c r="R19" s="81">
        <v>0</v>
      </c>
      <c r="S19" s="81">
        <v>1</v>
      </c>
      <c r="T19" s="82">
        <f>IFERROR(S19/(O19+P19),"-")</f>
        <v>1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1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110</v>
      </c>
      <c r="C20" s="203"/>
      <c r="D20" s="203" t="s">
        <v>75</v>
      </c>
      <c r="E20" s="203" t="s">
        <v>75</v>
      </c>
      <c r="F20" s="203" t="s">
        <v>76</v>
      </c>
      <c r="G20" s="203"/>
      <c r="H20" s="90"/>
      <c r="I20" s="90"/>
      <c r="J20" s="188"/>
      <c r="K20" s="81">
        <v>0</v>
      </c>
      <c r="L20" s="81">
        <v>0</v>
      </c>
      <c r="M20" s="81">
        <v>10</v>
      </c>
      <c r="N20" s="91">
        <v>9</v>
      </c>
      <c r="O20" s="92">
        <v>0</v>
      </c>
      <c r="P20" s="93">
        <f>N20+O20</f>
        <v>9</v>
      </c>
      <c r="Q20" s="82">
        <f>IFERROR(P20/M20,"-")</f>
        <v>0.9</v>
      </c>
      <c r="R20" s="81">
        <v>1</v>
      </c>
      <c r="S20" s="81">
        <v>2</v>
      </c>
      <c r="T20" s="82">
        <f>IFERROR(S20/(O20+P20),"-")</f>
        <v>0.22222222222222</v>
      </c>
      <c r="U20" s="182"/>
      <c r="V20" s="84">
        <v>1</v>
      </c>
      <c r="W20" s="82">
        <f>IF(P20=0,"-",V20/P20)</f>
        <v>0.11111111111111</v>
      </c>
      <c r="X20" s="186">
        <v>229000</v>
      </c>
      <c r="Y20" s="187">
        <f>IFERROR(X20/P20,"-")</f>
        <v>25444.444444444</v>
      </c>
      <c r="Z20" s="187">
        <f>IFERROR(X20/V20,"-")</f>
        <v>229000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6</v>
      </c>
      <c r="BO20" s="120">
        <f>IF(P20=0,"",IF(BN20=0,"",(BN20/P20)))</f>
        <v>0.66666666666667</v>
      </c>
      <c r="BP20" s="121">
        <v>3</v>
      </c>
      <c r="BQ20" s="122">
        <f>IFERROR(BP20/BN20,"-")</f>
        <v>0.5</v>
      </c>
      <c r="BR20" s="123">
        <v>237000</v>
      </c>
      <c r="BS20" s="124">
        <f>IFERROR(BR20/BN20,"-")</f>
        <v>39500</v>
      </c>
      <c r="BT20" s="125"/>
      <c r="BU20" s="125">
        <v>1</v>
      </c>
      <c r="BV20" s="125">
        <v>2</v>
      </c>
      <c r="BW20" s="126">
        <v>2</v>
      </c>
      <c r="BX20" s="127">
        <f>IF(P20=0,"",IF(BW20=0,"",(BW20/P20)))</f>
        <v>0.22222222222222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0.11111111111111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229000</v>
      </c>
      <c r="CQ20" s="141">
        <v>214000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4.9125</v>
      </c>
      <c r="B21" s="203" t="s">
        <v>111</v>
      </c>
      <c r="C21" s="203"/>
      <c r="D21" s="203"/>
      <c r="E21" s="203"/>
      <c r="F21" s="203" t="s">
        <v>93</v>
      </c>
      <c r="G21" s="203" t="s">
        <v>112</v>
      </c>
      <c r="H21" s="90" t="s">
        <v>113</v>
      </c>
      <c r="I21" s="90" t="s">
        <v>114</v>
      </c>
      <c r="J21" s="188">
        <v>80000</v>
      </c>
      <c r="K21" s="81">
        <v>0</v>
      </c>
      <c r="L21" s="81">
        <v>0</v>
      </c>
      <c r="M21" s="81">
        <v>357</v>
      </c>
      <c r="N21" s="91">
        <v>26</v>
      </c>
      <c r="O21" s="92">
        <v>0</v>
      </c>
      <c r="P21" s="93">
        <f>N21+O21</f>
        <v>26</v>
      </c>
      <c r="Q21" s="82">
        <f>IFERROR(P21/M21,"-")</f>
        <v>0.072829131652661</v>
      </c>
      <c r="R21" s="81">
        <v>2</v>
      </c>
      <c r="S21" s="81">
        <v>11</v>
      </c>
      <c r="T21" s="82">
        <f>IFERROR(S21/(O21+P21),"-")</f>
        <v>0.42307692307692</v>
      </c>
      <c r="U21" s="182">
        <f>IFERROR(J21/SUM(P21:P22),"-")</f>
        <v>2285.7142857143</v>
      </c>
      <c r="V21" s="84">
        <v>7</v>
      </c>
      <c r="W21" s="82">
        <f>IF(P21=0,"-",V21/P21)</f>
        <v>0.26923076923077</v>
      </c>
      <c r="X21" s="186">
        <v>294000</v>
      </c>
      <c r="Y21" s="187">
        <f>IFERROR(X21/P21,"-")</f>
        <v>11307.692307692</v>
      </c>
      <c r="Z21" s="187">
        <f>IFERROR(X21/V21,"-")</f>
        <v>42000</v>
      </c>
      <c r="AA21" s="188">
        <f>SUM(X21:X22)-SUM(J21:J22)</f>
        <v>313000</v>
      </c>
      <c r="AB21" s="85">
        <f>SUM(X21:X22)/SUM(J21:J22)</f>
        <v>4.9125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0.038461538461538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7</v>
      </c>
      <c r="BF21" s="113">
        <f>IF(P21=0,"",IF(BE21=0,"",(BE21/P21)))</f>
        <v>0.26923076923077</v>
      </c>
      <c r="BG21" s="112">
        <v>1</v>
      </c>
      <c r="BH21" s="114">
        <f>IFERROR(BG21/BE21,"-")</f>
        <v>0.14285714285714</v>
      </c>
      <c r="BI21" s="115">
        <v>3000</v>
      </c>
      <c r="BJ21" s="116">
        <f>IFERROR(BI21/BE21,"-")</f>
        <v>428.57142857143</v>
      </c>
      <c r="BK21" s="117">
        <v>1</v>
      </c>
      <c r="BL21" s="117"/>
      <c r="BM21" s="117"/>
      <c r="BN21" s="119">
        <v>11</v>
      </c>
      <c r="BO21" s="120">
        <f>IF(P21=0,"",IF(BN21=0,"",(BN21/P21)))</f>
        <v>0.42307692307692</v>
      </c>
      <c r="BP21" s="121">
        <v>4</v>
      </c>
      <c r="BQ21" s="122">
        <f>IFERROR(BP21/BN21,"-")</f>
        <v>0.36363636363636</v>
      </c>
      <c r="BR21" s="123">
        <v>175000</v>
      </c>
      <c r="BS21" s="124">
        <f>IFERROR(BR21/BN21,"-")</f>
        <v>15909.090909091</v>
      </c>
      <c r="BT21" s="125">
        <v>2</v>
      </c>
      <c r="BU21" s="125"/>
      <c r="BV21" s="125">
        <v>2</v>
      </c>
      <c r="BW21" s="126">
        <v>6</v>
      </c>
      <c r="BX21" s="127">
        <f>IF(P21=0,"",IF(BW21=0,"",(BW21/P21)))</f>
        <v>0.23076923076923</v>
      </c>
      <c r="BY21" s="128">
        <v>1</v>
      </c>
      <c r="BZ21" s="129">
        <f>IFERROR(BY21/BW21,"-")</f>
        <v>0.16666666666667</v>
      </c>
      <c r="CA21" s="130">
        <v>44000</v>
      </c>
      <c r="CB21" s="131">
        <f>IFERROR(CA21/BW21,"-")</f>
        <v>7333.3333333333</v>
      </c>
      <c r="CC21" s="132"/>
      <c r="CD21" s="132"/>
      <c r="CE21" s="132">
        <v>1</v>
      </c>
      <c r="CF21" s="133">
        <v>1</v>
      </c>
      <c r="CG21" s="134">
        <f>IF(P21=0,"",IF(CF21=0,"",(CF21/P21)))</f>
        <v>0.038461538461538</v>
      </c>
      <c r="CH21" s="135">
        <v>1</v>
      </c>
      <c r="CI21" s="136">
        <f>IFERROR(CH21/CF21,"-")</f>
        <v>1</v>
      </c>
      <c r="CJ21" s="137">
        <v>72000</v>
      </c>
      <c r="CK21" s="138">
        <f>IFERROR(CJ21/CF21,"-")</f>
        <v>72000</v>
      </c>
      <c r="CL21" s="139"/>
      <c r="CM21" s="139"/>
      <c r="CN21" s="139">
        <v>1</v>
      </c>
      <c r="CO21" s="140">
        <v>7</v>
      </c>
      <c r="CP21" s="141">
        <v>294000</v>
      </c>
      <c r="CQ21" s="141">
        <v>143000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115</v>
      </c>
      <c r="C22" s="203"/>
      <c r="D22" s="203"/>
      <c r="E22" s="203"/>
      <c r="F22" s="203" t="s">
        <v>76</v>
      </c>
      <c r="G22" s="203"/>
      <c r="H22" s="90"/>
      <c r="I22" s="90"/>
      <c r="J22" s="188"/>
      <c r="K22" s="81">
        <v>0</v>
      </c>
      <c r="L22" s="81">
        <v>0</v>
      </c>
      <c r="M22" s="81">
        <v>20</v>
      </c>
      <c r="N22" s="91">
        <v>9</v>
      </c>
      <c r="O22" s="92">
        <v>0</v>
      </c>
      <c r="P22" s="93">
        <f>N22+O22</f>
        <v>9</v>
      </c>
      <c r="Q22" s="82">
        <f>IFERROR(P22/M22,"-")</f>
        <v>0.45</v>
      </c>
      <c r="R22" s="81">
        <v>0</v>
      </c>
      <c r="S22" s="81">
        <v>2</v>
      </c>
      <c r="T22" s="82">
        <f>IFERROR(S22/(O22+P22),"-")</f>
        <v>0.22222222222222</v>
      </c>
      <c r="U22" s="182"/>
      <c r="V22" s="84">
        <v>3</v>
      </c>
      <c r="W22" s="82">
        <f>IF(P22=0,"-",V22/P22)</f>
        <v>0.33333333333333</v>
      </c>
      <c r="X22" s="186">
        <v>99000</v>
      </c>
      <c r="Y22" s="187">
        <f>IFERROR(X22/P22,"-")</f>
        <v>11000</v>
      </c>
      <c r="Z22" s="187">
        <f>IFERROR(X22/V22,"-")</f>
        <v>33000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0.33333333333333</v>
      </c>
      <c r="BP22" s="121">
        <v>1</v>
      </c>
      <c r="BQ22" s="122">
        <f>IFERROR(BP22/BN22,"-")</f>
        <v>0.33333333333333</v>
      </c>
      <c r="BR22" s="123">
        <v>1000</v>
      </c>
      <c r="BS22" s="124">
        <f>IFERROR(BR22/BN22,"-")</f>
        <v>333.33333333333</v>
      </c>
      <c r="BT22" s="125">
        <v>1</v>
      </c>
      <c r="BU22" s="125"/>
      <c r="BV22" s="125"/>
      <c r="BW22" s="126">
        <v>5</v>
      </c>
      <c r="BX22" s="127">
        <f>IF(P22=0,"",IF(BW22=0,"",(BW22/P22)))</f>
        <v>0.55555555555556</v>
      </c>
      <c r="BY22" s="128">
        <v>1</v>
      </c>
      <c r="BZ22" s="129">
        <f>IFERROR(BY22/BW22,"-")</f>
        <v>0.2</v>
      </c>
      <c r="CA22" s="130">
        <v>3000</v>
      </c>
      <c r="CB22" s="131">
        <f>IFERROR(CA22/BW22,"-")</f>
        <v>600</v>
      </c>
      <c r="CC22" s="132">
        <v>1</v>
      </c>
      <c r="CD22" s="132"/>
      <c r="CE22" s="132"/>
      <c r="CF22" s="133">
        <v>1</v>
      </c>
      <c r="CG22" s="134">
        <f>IF(P22=0,"",IF(CF22=0,"",(CF22/P22)))</f>
        <v>0.11111111111111</v>
      </c>
      <c r="CH22" s="135">
        <v>1</v>
      </c>
      <c r="CI22" s="136">
        <f>IFERROR(CH22/CF22,"-")</f>
        <v>1</v>
      </c>
      <c r="CJ22" s="137">
        <v>95000</v>
      </c>
      <c r="CK22" s="138">
        <f>IFERROR(CJ22/CF22,"-")</f>
        <v>95000</v>
      </c>
      <c r="CL22" s="139"/>
      <c r="CM22" s="139"/>
      <c r="CN22" s="139">
        <v>1</v>
      </c>
      <c r="CO22" s="140">
        <v>3</v>
      </c>
      <c r="CP22" s="141">
        <v>99000</v>
      </c>
      <c r="CQ22" s="141">
        <v>95000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0.5125</v>
      </c>
      <c r="B23" s="203" t="s">
        <v>116</v>
      </c>
      <c r="C23" s="203"/>
      <c r="D23" s="203" t="s">
        <v>79</v>
      </c>
      <c r="E23" s="203" t="s">
        <v>80</v>
      </c>
      <c r="F23" s="203" t="s">
        <v>64</v>
      </c>
      <c r="G23" s="203" t="s">
        <v>117</v>
      </c>
      <c r="H23" s="90" t="s">
        <v>87</v>
      </c>
      <c r="I23" s="205" t="s">
        <v>118</v>
      </c>
      <c r="J23" s="188">
        <v>80000</v>
      </c>
      <c r="K23" s="81">
        <v>0</v>
      </c>
      <c r="L23" s="81">
        <v>0</v>
      </c>
      <c r="M23" s="81">
        <v>54</v>
      </c>
      <c r="N23" s="91">
        <v>2</v>
      </c>
      <c r="O23" s="92">
        <v>0</v>
      </c>
      <c r="P23" s="93">
        <f>N23+O23</f>
        <v>2</v>
      </c>
      <c r="Q23" s="82">
        <f>IFERROR(P23/M23,"-")</f>
        <v>0.037037037037037</v>
      </c>
      <c r="R23" s="81">
        <v>0</v>
      </c>
      <c r="S23" s="81">
        <v>1</v>
      </c>
      <c r="T23" s="82">
        <f>IFERROR(S23/(O23+P23),"-")</f>
        <v>0.5</v>
      </c>
      <c r="U23" s="182">
        <f>IFERROR(J23/SUM(P23:P24),"-")</f>
        <v>20000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-39000</v>
      </c>
      <c r="AB23" s="85">
        <f>SUM(X23:X24)/SUM(J23:J24)</f>
        <v>0.5125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119</v>
      </c>
      <c r="C24" s="203"/>
      <c r="D24" s="203" t="s">
        <v>79</v>
      </c>
      <c r="E24" s="203" t="s">
        <v>80</v>
      </c>
      <c r="F24" s="203" t="s">
        <v>76</v>
      </c>
      <c r="G24" s="203"/>
      <c r="H24" s="90"/>
      <c r="I24" s="90"/>
      <c r="J24" s="188"/>
      <c r="K24" s="81">
        <v>0</v>
      </c>
      <c r="L24" s="81">
        <v>0</v>
      </c>
      <c r="M24" s="81">
        <v>20</v>
      </c>
      <c r="N24" s="91">
        <v>2</v>
      </c>
      <c r="O24" s="92">
        <v>0</v>
      </c>
      <c r="P24" s="93">
        <f>N24+O24</f>
        <v>2</v>
      </c>
      <c r="Q24" s="82">
        <f>IFERROR(P24/M24,"-")</f>
        <v>0.1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0.5</v>
      </c>
      <c r="X24" s="186">
        <v>41000</v>
      </c>
      <c r="Y24" s="187">
        <f>IFERROR(X24/P24,"-")</f>
        <v>20500</v>
      </c>
      <c r="Z24" s="187">
        <f>IFERROR(X24/V24,"-")</f>
        <v>41000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>
        <v>1</v>
      </c>
      <c r="BQ24" s="122">
        <f>IFERROR(BP24/BN24,"-")</f>
        <v>1</v>
      </c>
      <c r="BR24" s="123">
        <v>41000</v>
      </c>
      <c r="BS24" s="124">
        <f>IFERROR(BR24/BN24,"-")</f>
        <v>41000</v>
      </c>
      <c r="BT24" s="125"/>
      <c r="BU24" s="125"/>
      <c r="BV24" s="125">
        <v>1</v>
      </c>
      <c r="BW24" s="126">
        <v>1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41000</v>
      </c>
      <c r="CQ24" s="141">
        <v>41000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0.175</v>
      </c>
      <c r="B25" s="203" t="s">
        <v>120</v>
      </c>
      <c r="C25" s="203"/>
      <c r="D25" s="203" t="s">
        <v>79</v>
      </c>
      <c r="E25" s="203" t="s">
        <v>63</v>
      </c>
      <c r="F25" s="203" t="s">
        <v>64</v>
      </c>
      <c r="G25" s="203" t="s">
        <v>121</v>
      </c>
      <c r="H25" s="90" t="s">
        <v>66</v>
      </c>
      <c r="I25" s="205" t="s">
        <v>82</v>
      </c>
      <c r="J25" s="188">
        <v>120000</v>
      </c>
      <c r="K25" s="81">
        <v>0</v>
      </c>
      <c r="L25" s="81">
        <v>0</v>
      </c>
      <c r="M25" s="81">
        <v>120</v>
      </c>
      <c r="N25" s="91">
        <v>13</v>
      </c>
      <c r="O25" s="92">
        <v>0</v>
      </c>
      <c r="P25" s="93">
        <f>N25+O25</f>
        <v>13</v>
      </c>
      <c r="Q25" s="82">
        <f>IFERROR(P25/M25,"-")</f>
        <v>0.10833333333333</v>
      </c>
      <c r="R25" s="81">
        <v>0</v>
      </c>
      <c r="S25" s="81">
        <v>4</v>
      </c>
      <c r="T25" s="82">
        <f>IFERROR(S25/(O25+P25),"-")</f>
        <v>0.30769230769231</v>
      </c>
      <c r="U25" s="182">
        <f>IFERROR(J25/SUM(P25:P26),"-")</f>
        <v>5454.5454545455</v>
      </c>
      <c r="V25" s="84">
        <v>1</v>
      </c>
      <c r="W25" s="82">
        <f>IF(P25=0,"-",V25/P25)</f>
        <v>0.076923076923077</v>
      </c>
      <c r="X25" s="186">
        <v>21000</v>
      </c>
      <c r="Y25" s="187">
        <f>IFERROR(X25/P25,"-")</f>
        <v>1615.3846153846</v>
      </c>
      <c r="Z25" s="187">
        <f>IFERROR(X25/V25,"-")</f>
        <v>21000</v>
      </c>
      <c r="AA25" s="188">
        <f>SUM(X25:X26)-SUM(J25:J26)</f>
        <v>-99000</v>
      </c>
      <c r="AB25" s="85">
        <f>SUM(X25:X26)/SUM(J25:J26)</f>
        <v>0.175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0.076923076923077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2</v>
      </c>
      <c r="AW25" s="107">
        <f>IF(P25=0,"",IF(AV25=0,"",(AV25/P25)))</f>
        <v>0.15384615384615</v>
      </c>
      <c r="AX25" s="106">
        <v>1</v>
      </c>
      <c r="AY25" s="108">
        <f>IFERROR(AX25/AV25,"-")</f>
        <v>0.5</v>
      </c>
      <c r="AZ25" s="109">
        <v>21000</v>
      </c>
      <c r="BA25" s="110">
        <f>IFERROR(AZ25/AV25,"-")</f>
        <v>10500</v>
      </c>
      <c r="BB25" s="111"/>
      <c r="BC25" s="111"/>
      <c r="BD25" s="111">
        <v>1</v>
      </c>
      <c r="BE25" s="112">
        <v>4</v>
      </c>
      <c r="BF25" s="113">
        <f>IF(P25=0,"",IF(BE25=0,"",(BE25/P25)))</f>
        <v>0.30769230769231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4</v>
      </c>
      <c r="BO25" s="120">
        <f>IF(P25=0,"",IF(BN25=0,"",(BN25/P25)))</f>
        <v>0.30769230769231</v>
      </c>
      <c r="BP25" s="121">
        <v>1</v>
      </c>
      <c r="BQ25" s="122">
        <f>IFERROR(BP25/BN25,"-")</f>
        <v>0.25</v>
      </c>
      <c r="BR25" s="123">
        <v>3000</v>
      </c>
      <c r="BS25" s="124">
        <f>IFERROR(BR25/BN25,"-")</f>
        <v>750</v>
      </c>
      <c r="BT25" s="125">
        <v>1</v>
      </c>
      <c r="BU25" s="125"/>
      <c r="BV25" s="125"/>
      <c r="BW25" s="126">
        <v>2</v>
      </c>
      <c r="BX25" s="127">
        <f>IF(P25=0,"",IF(BW25=0,"",(BW25/P25)))</f>
        <v>0.15384615384615</v>
      </c>
      <c r="BY25" s="128">
        <v>1</v>
      </c>
      <c r="BZ25" s="129">
        <f>IFERROR(BY25/BW25,"-")</f>
        <v>0.5</v>
      </c>
      <c r="CA25" s="130">
        <v>6000</v>
      </c>
      <c r="CB25" s="131">
        <f>IFERROR(CA25/BW25,"-")</f>
        <v>3000</v>
      </c>
      <c r="CC25" s="132"/>
      <c r="CD25" s="132">
        <v>1</v>
      </c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21000</v>
      </c>
      <c r="CQ25" s="141">
        <v>21000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122</v>
      </c>
      <c r="C26" s="203"/>
      <c r="D26" s="203" t="s">
        <v>79</v>
      </c>
      <c r="E26" s="203" t="s">
        <v>63</v>
      </c>
      <c r="F26" s="203" t="s">
        <v>76</v>
      </c>
      <c r="G26" s="203"/>
      <c r="H26" s="90"/>
      <c r="I26" s="90"/>
      <c r="J26" s="188"/>
      <c r="K26" s="81">
        <v>0</v>
      </c>
      <c r="L26" s="81">
        <v>0</v>
      </c>
      <c r="M26" s="81">
        <v>27</v>
      </c>
      <c r="N26" s="91">
        <v>9</v>
      </c>
      <c r="O26" s="92">
        <v>0</v>
      </c>
      <c r="P26" s="93">
        <f>N26+O26</f>
        <v>9</v>
      </c>
      <c r="Q26" s="82">
        <f>IFERROR(P26/M26,"-")</f>
        <v>0.33333333333333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2</v>
      </c>
      <c r="AW26" s="107">
        <f>IF(P26=0,"",IF(AV26=0,"",(AV26/P26)))</f>
        <v>0.22222222222222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2</v>
      </c>
      <c r="BF26" s="113">
        <f>IF(P26=0,"",IF(BE26=0,"",(BE26/P26)))</f>
        <v>0.22222222222222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3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0.22222222222222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 t="str">
        <f>AB27</f>
        <v>0</v>
      </c>
      <c r="B27" s="203" t="s">
        <v>123</v>
      </c>
      <c r="C27" s="203"/>
      <c r="D27" s="203"/>
      <c r="E27" s="203"/>
      <c r="F27" s="203" t="s">
        <v>85</v>
      </c>
      <c r="G27" s="203" t="s">
        <v>117</v>
      </c>
      <c r="H27" s="90" t="s">
        <v>113</v>
      </c>
      <c r="I27" s="205" t="s">
        <v>118</v>
      </c>
      <c r="J27" s="188">
        <v>0</v>
      </c>
      <c r="K27" s="81">
        <v>0</v>
      </c>
      <c r="L27" s="81">
        <v>0</v>
      </c>
      <c r="M27" s="81">
        <v>67</v>
      </c>
      <c r="N27" s="91">
        <v>5</v>
      </c>
      <c r="O27" s="92">
        <v>0</v>
      </c>
      <c r="P27" s="93">
        <f>N27+O27</f>
        <v>5</v>
      </c>
      <c r="Q27" s="82">
        <f>IFERROR(P27/M27,"-")</f>
        <v>0.074626865671642</v>
      </c>
      <c r="R27" s="81">
        <v>1</v>
      </c>
      <c r="S27" s="81">
        <v>3</v>
      </c>
      <c r="T27" s="82">
        <f>IFERROR(S27/(O27+P27),"-")</f>
        <v>0.6</v>
      </c>
      <c r="U27" s="182">
        <f>IFERROR(J27/SUM(P27:P28),"-")</f>
        <v>0</v>
      </c>
      <c r="V27" s="84">
        <v>1</v>
      </c>
      <c r="W27" s="82">
        <f>IF(P27=0,"-",V27/P27)</f>
        <v>0.2</v>
      </c>
      <c r="X27" s="186">
        <v>10000</v>
      </c>
      <c r="Y27" s="187">
        <f>IFERROR(X27/P27,"-")</f>
        <v>2000</v>
      </c>
      <c r="Z27" s="187">
        <f>IFERROR(X27/V27,"-")</f>
        <v>10000</v>
      </c>
      <c r="AA27" s="188">
        <f>SUM(X27:X28)-SUM(J27:J28)</f>
        <v>10000</v>
      </c>
      <c r="AB27" s="85" t="str">
        <f>SUM(X27:X28)/SUM(J27:J28)</f>
        <v>0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0.2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0.6</v>
      </c>
      <c r="BP27" s="121">
        <v>1</v>
      </c>
      <c r="BQ27" s="122">
        <f>IFERROR(BP27/BN27,"-")</f>
        <v>0.33333333333333</v>
      </c>
      <c r="BR27" s="123">
        <v>10000</v>
      </c>
      <c r="BS27" s="124">
        <f>IFERROR(BR27/BN27,"-")</f>
        <v>3333.3333333333</v>
      </c>
      <c r="BT27" s="125">
        <v>1</v>
      </c>
      <c r="BU27" s="125"/>
      <c r="BV27" s="125"/>
      <c r="BW27" s="126">
        <v>1</v>
      </c>
      <c r="BX27" s="127">
        <f>IF(P27=0,"",IF(BW27=0,"",(BW27/P27)))</f>
        <v>0.2</v>
      </c>
      <c r="BY27" s="128">
        <v>1</v>
      </c>
      <c r="BZ27" s="129">
        <f>IFERROR(BY27/BW27,"-")</f>
        <v>1</v>
      </c>
      <c r="CA27" s="130">
        <v>50000</v>
      </c>
      <c r="CB27" s="131">
        <f>IFERROR(CA27/BW27,"-")</f>
        <v>50000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10000</v>
      </c>
      <c r="CQ27" s="141">
        <v>50000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124</v>
      </c>
      <c r="C28" s="203"/>
      <c r="D28" s="203"/>
      <c r="E28" s="203"/>
      <c r="F28" s="203" t="s">
        <v>76</v>
      </c>
      <c r="G28" s="203"/>
      <c r="H28" s="90"/>
      <c r="I28" s="90"/>
      <c r="J28" s="188"/>
      <c r="K28" s="81">
        <v>0</v>
      </c>
      <c r="L28" s="81">
        <v>0</v>
      </c>
      <c r="M28" s="81">
        <v>1</v>
      </c>
      <c r="N28" s="91">
        <v>1</v>
      </c>
      <c r="O28" s="92">
        <v>0</v>
      </c>
      <c r="P28" s="93">
        <f>N28+O28</f>
        <v>1</v>
      </c>
      <c r="Q28" s="82">
        <f>IFERROR(P28/M28,"-")</f>
        <v>1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1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30"/>
      <c r="B29" s="87"/>
      <c r="C29" s="88"/>
      <c r="D29" s="88"/>
      <c r="E29" s="88"/>
      <c r="F29" s="89"/>
      <c r="G29" s="90"/>
      <c r="H29" s="90"/>
      <c r="I29" s="90"/>
      <c r="J29" s="192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59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30"/>
      <c r="B30" s="37"/>
      <c r="C30" s="21"/>
      <c r="D30" s="21"/>
      <c r="E30" s="21"/>
      <c r="F30" s="22"/>
      <c r="G30" s="36"/>
      <c r="H30" s="36"/>
      <c r="I30" s="75"/>
      <c r="J30" s="193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61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19">
        <f>AB31</f>
        <v>1.7194035820896</v>
      </c>
      <c r="B31" s="39"/>
      <c r="C31" s="39"/>
      <c r="D31" s="39"/>
      <c r="E31" s="39"/>
      <c r="F31" s="39"/>
      <c r="G31" s="40" t="s">
        <v>125</v>
      </c>
      <c r="H31" s="40"/>
      <c r="I31" s="40"/>
      <c r="J31" s="190">
        <f>SUM(J6:J30)</f>
        <v>1675000</v>
      </c>
      <c r="K31" s="41">
        <f>SUM(K6:K30)</f>
        <v>0</v>
      </c>
      <c r="L31" s="41">
        <f>SUM(L6:L30)</f>
        <v>0</v>
      </c>
      <c r="M31" s="41">
        <f>SUM(M6:M30)</f>
        <v>1535</v>
      </c>
      <c r="N31" s="41">
        <f>SUM(N6:N30)</f>
        <v>212</v>
      </c>
      <c r="O31" s="41">
        <f>SUM(O6:O30)</f>
        <v>1</v>
      </c>
      <c r="P31" s="41">
        <f>SUM(P6:P30)</f>
        <v>213</v>
      </c>
      <c r="Q31" s="42">
        <f>IFERROR(P31/M31,"-")</f>
        <v>0.13876221498371</v>
      </c>
      <c r="R31" s="78">
        <f>SUM(R6:R30)</f>
        <v>20</v>
      </c>
      <c r="S31" s="78">
        <f>SUM(S6:S30)</f>
        <v>54</v>
      </c>
      <c r="T31" s="42">
        <f>IFERROR(R31/P31,"-")</f>
        <v>0.093896713615023</v>
      </c>
      <c r="U31" s="184">
        <f>IFERROR(J31/P31,"-")</f>
        <v>7863.8497652582</v>
      </c>
      <c r="V31" s="44">
        <f>SUM(V6:V30)</f>
        <v>51</v>
      </c>
      <c r="W31" s="42">
        <f>IFERROR(V31/P31,"-")</f>
        <v>0.23943661971831</v>
      </c>
      <c r="X31" s="190">
        <f>SUM(X6:X30)</f>
        <v>2880001</v>
      </c>
      <c r="Y31" s="190">
        <f>IFERROR(X31/P31,"-")</f>
        <v>13521.131455399</v>
      </c>
      <c r="Z31" s="190">
        <f>IFERROR(X31/V31,"-")</f>
        <v>56470.607843137</v>
      </c>
      <c r="AA31" s="190">
        <f>X31-J31</f>
        <v>1205001</v>
      </c>
      <c r="AB31" s="47">
        <f>X31/J31</f>
        <v>1.7194035820896</v>
      </c>
      <c r="AC31" s="60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0"/>
    <mergeCell ref="J17:J20"/>
    <mergeCell ref="U17:U20"/>
    <mergeCell ref="AA17:AA20"/>
    <mergeCell ref="AB17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0.68</v>
      </c>
      <c r="B6" s="203" t="s">
        <v>127</v>
      </c>
      <c r="C6" s="203" t="s">
        <v>128</v>
      </c>
      <c r="D6" s="203"/>
      <c r="E6" s="203" t="s">
        <v>129</v>
      </c>
      <c r="F6" s="203" t="s">
        <v>93</v>
      </c>
      <c r="G6" s="203" t="s">
        <v>130</v>
      </c>
      <c r="H6" s="90" t="s">
        <v>131</v>
      </c>
      <c r="I6" s="90" t="s">
        <v>132</v>
      </c>
      <c r="J6" s="188">
        <v>200000</v>
      </c>
      <c r="K6" s="81">
        <v>0</v>
      </c>
      <c r="L6" s="81">
        <v>0</v>
      </c>
      <c r="M6" s="81">
        <v>109</v>
      </c>
      <c r="N6" s="91">
        <v>8</v>
      </c>
      <c r="O6" s="92">
        <v>0</v>
      </c>
      <c r="P6" s="93">
        <f>N6+O6</f>
        <v>8</v>
      </c>
      <c r="Q6" s="82">
        <f>IFERROR(P6/M6,"-")</f>
        <v>0.073394495412844</v>
      </c>
      <c r="R6" s="81">
        <v>0</v>
      </c>
      <c r="S6" s="81">
        <v>4</v>
      </c>
      <c r="T6" s="82">
        <f>IFERROR(S6/(O6+P6),"-")</f>
        <v>0.5</v>
      </c>
      <c r="U6" s="182">
        <f>IFERROR(J6/SUM(P6:P9),"-")</f>
        <v>5555.5555555556</v>
      </c>
      <c r="V6" s="84">
        <v>2</v>
      </c>
      <c r="W6" s="82">
        <f>IF(P6=0,"-",V6/P6)</f>
        <v>0.25</v>
      </c>
      <c r="X6" s="186">
        <v>34000</v>
      </c>
      <c r="Y6" s="187">
        <f>IFERROR(X6/P6,"-")</f>
        <v>4250</v>
      </c>
      <c r="Z6" s="187">
        <f>IFERROR(X6/V6,"-")</f>
        <v>17000</v>
      </c>
      <c r="AA6" s="188">
        <f>SUM(X6:X9)-SUM(J6:J9)</f>
        <v>-64000</v>
      </c>
      <c r="AB6" s="85">
        <f>SUM(X6:X9)/SUM(J6:J9)</f>
        <v>0.68</v>
      </c>
      <c r="AC6" s="79"/>
      <c r="AD6" s="94">
        <v>1</v>
      </c>
      <c r="AE6" s="95">
        <f>IF(P6=0,"",IF(AD6=0,"",(AD6/P6)))</f>
        <v>0.125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0.375</v>
      </c>
      <c r="BP6" s="121">
        <v>2</v>
      </c>
      <c r="BQ6" s="122">
        <f>IFERROR(BP6/BN6,"-")</f>
        <v>0.66666666666667</v>
      </c>
      <c r="BR6" s="123">
        <v>26000</v>
      </c>
      <c r="BS6" s="124">
        <f>IFERROR(BR6/BN6,"-")</f>
        <v>8666.6666666667</v>
      </c>
      <c r="BT6" s="125">
        <v>1</v>
      </c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0.125</v>
      </c>
      <c r="CH6" s="135">
        <v>1</v>
      </c>
      <c r="CI6" s="136">
        <f>IFERROR(CH6/CF6,"-")</f>
        <v>1</v>
      </c>
      <c r="CJ6" s="137">
        <v>8000</v>
      </c>
      <c r="CK6" s="138">
        <f>IFERROR(CJ6/CF6,"-")</f>
        <v>8000</v>
      </c>
      <c r="CL6" s="139"/>
      <c r="CM6" s="139">
        <v>1</v>
      </c>
      <c r="CN6" s="139"/>
      <c r="CO6" s="140">
        <v>2</v>
      </c>
      <c r="CP6" s="141">
        <v>34000</v>
      </c>
      <c r="CQ6" s="141">
        <v>21000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133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0</v>
      </c>
      <c r="L7" s="81">
        <v>0</v>
      </c>
      <c r="M7" s="81">
        <v>25</v>
      </c>
      <c r="N7" s="91">
        <v>7</v>
      </c>
      <c r="O7" s="92">
        <v>0</v>
      </c>
      <c r="P7" s="93">
        <f>N7+O7</f>
        <v>7</v>
      </c>
      <c r="Q7" s="82">
        <f>IFERROR(P7/M7,"-")</f>
        <v>0.28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0.57142857142857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0.28571428571429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0.14285714285714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134</v>
      </c>
      <c r="C8" s="203" t="s">
        <v>128</v>
      </c>
      <c r="D8" s="203"/>
      <c r="E8" s="203" t="s">
        <v>135</v>
      </c>
      <c r="F8" s="203" t="s">
        <v>93</v>
      </c>
      <c r="G8" s="203" t="s">
        <v>130</v>
      </c>
      <c r="H8" s="90" t="s">
        <v>131</v>
      </c>
      <c r="I8" s="90"/>
      <c r="J8" s="188"/>
      <c r="K8" s="81">
        <v>0</v>
      </c>
      <c r="L8" s="81">
        <v>0</v>
      </c>
      <c r="M8" s="81">
        <v>146</v>
      </c>
      <c r="N8" s="91">
        <v>15</v>
      </c>
      <c r="O8" s="92">
        <v>0</v>
      </c>
      <c r="P8" s="93">
        <f>N8+O8</f>
        <v>15</v>
      </c>
      <c r="Q8" s="82">
        <f>IFERROR(P8/M8,"-")</f>
        <v>0.1027397260274</v>
      </c>
      <c r="R8" s="81">
        <v>1</v>
      </c>
      <c r="S8" s="81">
        <v>8</v>
      </c>
      <c r="T8" s="82">
        <f>IFERROR(S8/(O8+P8),"-")</f>
        <v>0.53333333333333</v>
      </c>
      <c r="U8" s="182"/>
      <c r="V8" s="84">
        <v>2</v>
      </c>
      <c r="W8" s="82">
        <f>IF(P8=0,"-",V8/P8)</f>
        <v>0.13333333333333</v>
      </c>
      <c r="X8" s="186">
        <v>102000</v>
      </c>
      <c r="Y8" s="187">
        <f>IFERROR(X8/P8,"-")</f>
        <v>6800</v>
      </c>
      <c r="Z8" s="187">
        <f>IFERROR(X8/V8,"-")</f>
        <v>51000</v>
      </c>
      <c r="AA8" s="188"/>
      <c r="AB8" s="85"/>
      <c r="AC8" s="79"/>
      <c r="AD8" s="94">
        <v>2</v>
      </c>
      <c r="AE8" s="95">
        <f>IF(P8=0,"",IF(AD8=0,"",(AD8/P8)))</f>
        <v>0.13333333333333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3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0.066666666666667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0.066666666666667</v>
      </c>
      <c r="BG8" s="112">
        <v>1</v>
      </c>
      <c r="BH8" s="114">
        <f>IFERROR(BG8/BE8,"-")</f>
        <v>1</v>
      </c>
      <c r="BI8" s="115">
        <v>87000</v>
      </c>
      <c r="BJ8" s="116">
        <f>IFERROR(BI8/BE8,"-")</f>
        <v>87000</v>
      </c>
      <c r="BK8" s="117"/>
      <c r="BL8" s="117"/>
      <c r="BM8" s="117">
        <v>1</v>
      </c>
      <c r="BN8" s="119">
        <v>6</v>
      </c>
      <c r="BO8" s="120">
        <f>IF(P8=0,"",IF(BN8=0,"",(BN8/P8)))</f>
        <v>0.4</v>
      </c>
      <c r="BP8" s="121">
        <v>1</v>
      </c>
      <c r="BQ8" s="122">
        <f>IFERROR(BP8/BN8,"-")</f>
        <v>0.16666666666667</v>
      </c>
      <c r="BR8" s="123">
        <v>15000</v>
      </c>
      <c r="BS8" s="124">
        <f>IFERROR(BR8/BN8,"-")</f>
        <v>2500</v>
      </c>
      <c r="BT8" s="125"/>
      <c r="BU8" s="125"/>
      <c r="BV8" s="125">
        <v>1</v>
      </c>
      <c r="BW8" s="126">
        <v>2</v>
      </c>
      <c r="BX8" s="127">
        <f>IF(P8=0,"",IF(BW8=0,"",(BW8/P8)))</f>
        <v>0.13333333333333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102000</v>
      </c>
      <c r="CQ8" s="141">
        <v>87000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136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0</v>
      </c>
      <c r="L9" s="81">
        <v>0</v>
      </c>
      <c r="M9" s="81">
        <v>24</v>
      </c>
      <c r="N9" s="91">
        <v>6</v>
      </c>
      <c r="O9" s="92">
        <v>0</v>
      </c>
      <c r="P9" s="93">
        <f>N9+O9</f>
        <v>6</v>
      </c>
      <c r="Q9" s="82">
        <f>IFERROR(P9/M9,"-")</f>
        <v>0.25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0.16666666666667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0.16666666666667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0.68</v>
      </c>
      <c r="B12" s="39"/>
      <c r="C12" s="39"/>
      <c r="D12" s="39"/>
      <c r="E12" s="39"/>
      <c r="F12" s="39"/>
      <c r="G12" s="40" t="s">
        <v>137</v>
      </c>
      <c r="H12" s="40"/>
      <c r="I12" s="40"/>
      <c r="J12" s="190">
        <f>SUM(J6:J11)</f>
        <v>200000</v>
      </c>
      <c r="K12" s="41">
        <f>SUM(K6:K11)</f>
        <v>0</v>
      </c>
      <c r="L12" s="41">
        <f>SUM(L6:L11)</f>
        <v>0</v>
      </c>
      <c r="M12" s="41">
        <f>SUM(M6:M11)</f>
        <v>304</v>
      </c>
      <c r="N12" s="41">
        <f>SUM(N6:N11)</f>
        <v>36</v>
      </c>
      <c r="O12" s="41">
        <f>SUM(O6:O11)</f>
        <v>0</v>
      </c>
      <c r="P12" s="41">
        <f>SUM(P6:P11)</f>
        <v>36</v>
      </c>
      <c r="Q12" s="42">
        <f>IFERROR(P12/M12,"-")</f>
        <v>0.11842105263158</v>
      </c>
      <c r="R12" s="78">
        <f>SUM(R6:R11)</f>
        <v>1</v>
      </c>
      <c r="S12" s="78">
        <f>SUM(S6:S11)</f>
        <v>12</v>
      </c>
      <c r="T12" s="42">
        <f>IFERROR(R12/P12,"-")</f>
        <v>0.027777777777778</v>
      </c>
      <c r="U12" s="184">
        <f>IFERROR(J12/P12,"-")</f>
        <v>5555.5555555556</v>
      </c>
      <c r="V12" s="44">
        <f>SUM(V6:V11)</f>
        <v>4</v>
      </c>
      <c r="W12" s="42">
        <f>IFERROR(V12/P12,"-")</f>
        <v>0.11111111111111</v>
      </c>
      <c r="X12" s="190">
        <f>SUM(X6:X11)</f>
        <v>136000</v>
      </c>
      <c r="Y12" s="190">
        <f>IFERROR(X12/P12,"-")</f>
        <v>3777.7777777778</v>
      </c>
      <c r="Z12" s="190">
        <f>IFERROR(X12/V12,"-")</f>
        <v>34000</v>
      </c>
      <c r="AA12" s="190">
        <f>X12-J12</f>
        <v>-64000</v>
      </c>
      <c r="AB12" s="47">
        <f>X12/J12</f>
        <v>0.68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