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<sst xmlns="http://schemas.openxmlformats.org/spreadsheetml/2006/main" uniqueCount="149">
  <si>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</si>
  <si>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</si>
  <si>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</si>
  <si>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</si>
  <si>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</si>
  <si>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</si>
  <si>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</si>
  <si>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</si>
  <si>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</si>
  <si>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</si>
  <si>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</si>
  <si>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</si>
  <si>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</si>
  <si>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</si>
  <si>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</si>
  <si>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</si>
  <si>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</si>
  <si>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</si>
  <si>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</si>
  <si>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</si>
  <si>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</si>
  <si>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</si>
  <si>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</si>
  <si>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</si>
  <si>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</si>
  <si>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02月</t>
  </si>
  <si>
    <t>アイメール</t>
  </si>
  <si>
    <t>最終更新日</t>
  </si>
  <si>
    <t>05月29日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</si>
  <si>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</si>
  <si>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</si>
  <si>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</si>
  <si>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</si>
  <si>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</si>
  <si>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</si>
  <si>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</si>
  <si>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</si>
  <si>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</si>
  <si>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</si>
  <si>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</si>
  <si>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</si>
  <si>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</si>
  <si>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</si>
  <si>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</si>
  <si>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</si>
  <si>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</si>
  <si>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</si>
  <si>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</si>
  <si>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</si>
  <si>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</si>
  <si>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</si>
  <si>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</si>
  <si>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</si>
  <si>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</si>
  <si>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</si>
  <si>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</si>
  <si>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</si>
  <si>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</si>
  <si>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</si>
  <si>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</si>
  <si>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</si>
  <si>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sms_w374</t>
  </si>
  <si>
    <t>右女３</t>
  </si>
  <si>
    <t>本日開始！女性から連絡をくれる操作苦手でも出来る</t>
  </si>
  <si>
    <t>i38</t>
  </si>
  <si>
    <t>スポニチ関東</t>
  </si>
  <si>
    <t>4C終面全5段</t>
  </si>
  <si>
    <t>2月08日(土)</t>
  </si>
  <si>
    <t>sms_w375</t>
  </si>
  <si>
    <t>スポニチ関西</t>
  </si>
  <si>
    <t>2月09日(日)</t>
  </si>
  <si>
    <t>sms_w376</t>
  </si>
  <si>
    <t>スポニチ西部</t>
  </si>
  <si>
    <t>sms_w377</t>
  </si>
  <si>
    <t>スポニチ北海道</t>
  </si>
  <si>
    <t>smss2063</t>
  </si>
  <si>
    <t>(空電共通)</t>
  </si>
  <si>
    <t>空電</t>
  </si>
  <si>
    <t>空電(共通)</t>
  </si>
  <si>
    <t>sms_w378</t>
  </si>
  <si>
    <t>雑誌版</t>
  </si>
  <si>
    <t>40代以上限定40代50代60代 中年女性が多いサイト</t>
  </si>
  <si>
    <t>サンスポ関西</t>
  </si>
  <si>
    <t>2月16日(日)</t>
  </si>
  <si>
    <t>smss2064</t>
  </si>
  <si>
    <t>sms_w379</t>
  </si>
  <si>
    <t>GOGO(i31)</t>
  </si>
  <si>
    <t>サンスポ関東</t>
  </si>
  <si>
    <t>全5段</t>
  </si>
  <si>
    <t>2月02日(日)</t>
  </si>
  <si>
    <t>smss2065</t>
  </si>
  <si>
    <t>sms_w380</t>
  </si>
  <si>
    <t>黒：C版</t>
  </si>
  <si>
    <t>求む！50歳以上の女性と</t>
  </si>
  <si>
    <t>2月22日(土)</t>
  </si>
  <si>
    <t>smss2066</t>
  </si>
  <si>
    <t>sms_w381</t>
  </si>
  <si>
    <t>デリヘル版</t>
  </si>
  <si>
    <t>(新txt)もう50代の熟女だけど</t>
  </si>
  <si>
    <t>i34</t>
  </si>
  <si>
    <t>デイリースポーツ関西</t>
  </si>
  <si>
    <t>全5段・半5段段つかみ１0段保証</t>
  </si>
  <si>
    <t>2/1～</t>
  </si>
  <si>
    <t>sms_w382</t>
  </si>
  <si>
    <t>sms_w383</t>
  </si>
  <si>
    <t>sms_w384</t>
  </si>
  <si>
    <t>sms_w385</t>
  </si>
  <si>
    <t>記事風版</t>
  </si>
  <si>
    <t>5分で髭剃り5分で登録あとは女性に誘われてメシにいく</t>
  </si>
  <si>
    <t>smss2067</t>
  </si>
  <si>
    <t>sms_w386</t>
  </si>
  <si>
    <t>①右女３</t>
  </si>
  <si>
    <t>求む！５０歳以上の女性と…</t>
  </si>
  <si>
    <t>半2段つかみ10段保証</t>
  </si>
  <si>
    <t>10段保証</t>
  </si>
  <si>
    <t>smss2068</t>
  </si>
  <si>
    <t>sms_w387</t>
  </si>
  <si>
    <t>①求む！５０歳以上の女性と…</t>
  </si>
  <si>
    <t>ニッカン関西</t>
  </si>
  <si>
    <t>1～10日</t>
  </si>
  <si>
    <t>sms_w388</t>
  </si>
  <si>
    <t>②旧デイリー風</t>
  </si>
  <si>
    <t>②学生いません！ギャルもいません！熟女！熟女！熟女！熟女！</t>
  </si>
  <si>
    <t>11～20日</t>
  </si>
  <si>
    <t>sms_w389</t>
  </si>
  <si>
    <t>③ジャパネット</t>
  </si>
  <si>
    <t>③本日開始！女性から連絡をくれる操作苦手でも出来る</t>
  </si>
  <si>
    <t>21～31日</t>
  </si>
  <si>
    <t>smss2069</t>
  </si>
  <si>
    <t>sms_w390</t>
  </si>
  <si>
    <t>中京スポーツ</t>
  </si>
  <si>
    <t>smss2070</t>
  </si>
  <si>
    <t>sms_w391</t>
  </si>
  <si>
    <t>smss2071</t>
  </si>
  <si>
    <t>sms_w392</t>
  </si>
  <si>
    <t>九スポ</t>
  </si>
  <si>
    <t>記事枠</t>
  </si>
  <si>
    <t>2月10日(月)</t>
  </si>
  <si>
    <t>smss2072</t>
  </si>
  <si>
    <t>新聞 TOTAL</t>
  </si>
  <si>
    <t>●雑誌 広告</t>
  </si>
  <si>
    <t>sms_w373</t>
  </si>
  <si>
    <t>芸文社</t>
  </si>
  <si>
    <t>新50代</t>
  </si>
  <si>
    <t>カミオン</t>
  </si>
  <si>
    <t>4C1P</t>
  </si>
  <si>
    <t>2月01日(土)</t>
  </si>
  <si>
    <t>smss2060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</si>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</sst>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29</v>
      </c>
      <c r="D6" s="195">
        <v>2220000</v>
      </c>
      <c r="E6" s="81">
        <v>0</v>
      </c>
      <c r="F6" s="81">
        <v>0</v>
      </c>
      <c r="G6" s="81">
        <v>1598</v>
      </c>
      <c r="H6" s="91">
        <v>284</v>
      </c>
      <c r="I6" s="92">
        <v>1</v>
      </c>
      <c r="J6" s="145">
        <f>H6+I6</f>
        <v>285</v>
      </c>
      <c r="K6" s="82">
        <f>IFERROR(J6/G6,"-")</f>
        <v>0.17834793491865</v>
      </c>
      <c r="L6" s="81">
        <v>17</v>
      </c>
      <c r="M6" s="81">
        <v>47</v>
      </c>
      <c r="N6" s="82">
        <f>IFERROR(L6/J6,"-")</f>
        <v>0.059649122807018</v>
      </c>
      <c r="O6" s="83">
        <f>IFERROR(D6/J6,"-")</f>
        <v>7789.4736842105</v>
      </c>
      <c r="P6" s="84">
        <v>52</v>
      </c>
      <c r="Q6" s="82">
        <f>IFERROR(P6/J6,"-")</f>
        <v>0.18245614035088</v>
      </c>
      <c r="R6" s="200">
        <v>2243920</v>
      </c>
      <c r="S6" s="201">
        <f>IFERROR(R6/J6,"-")</f>
        <v>7873.4035087719</v>
      </c>
      <c r="T6" s="201">
        <f>IFERROR(R6/P6,"-")</f>
        <v>43152.307692308</v>
      </c>
      <c r="U6" s="195">
        <f>IFERROR(R6-D6,"-")</f>
        <v>23920</v>
      </c>
      <c r="V6" s="85">
        <f>R6/D6</f>
        <v>1.0107747747748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100000</v>
      </c>
      <c r="E7" s="81">
        <v>0</v>
      </c>
      <c r="F7" s="81">
        <v>0</v>
      </c>
      <c r="G7" s="81">
        <v>55</v>
      </c>
      <c r="H7" s="91">
        <v>10</v>
      </c>
      <c r="I7" s="92">
        <v>0</v>
      </c>
      <c r="J7" s="145">
        <f>H7+I7</f>
        <v>10</v>
      </c>
      <c r="K7" s="82">
        <f>IFERROR(J7/G7,"-")</f>
        <v>0.18181818181818</v>
      </c>
      <c r="L7" s="81">
        <v>1</v>
      </c>
      <c r="M7" s="81">
        <v>3</v>
      </c>
      <c r="N7" s="82">
        <f>IFERROR(L7/J7,"-")</f>
        <v>0.1</v>
      </c>
      <c r="O7" s="83">
        <f>IFERROR(D7/J7,"-")</f>
        <v>10000</v>
      </c>
      <c r="P7" s="84">
        <v>2</v>
      </c>
      <c r="Q7" s="82">
        <f>IFERROR(P7/J7,"-")</f>
        <v>0.2</v>
      </c>
      <c r="R7" s="200">
        <v>105000</v>
      </c>
      <c r="S7" s="201">
        <f>IFERROR(R7/J7,"-")</f>
        <v>10500</v>
      </c>
      <c r="T7" s="201">
        <f>IFERROR(R7/P7,"-")</f>
        <v>52500</v>
      </c>
      <c r="U7" s="195">
        <f>IFERROR(R7-D7,"-")</f>
        <v>5000</v>
      </c>
      <c r="V7" s="85">
        <f>R7/D7</f>
        <v>1.05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2320000</v>
      </c>
      <c r="E10" s="41">
        <f>SUM(E6:E8)</f>
        <v>0</v>
      </c>
      <c r="F10" s="41">
        <f>SUM(F6:F8)</f>
        <v>0</v>
      </c>
      <c r="G10" s="41">
        <f>SUM(G6:G8)</f>
        <v>1653</v>
      </c>
      <c r="H10" s="41">
        <f>SUM(H6:H8)</f>
        <v>294</v>
      </c>
      <c r="I10" s="41">
        <f>SUM(I6:I8)</f>
        <v>1</v>
      </c>
      <c r="J10" s="41">
        <f>SUM(J6:J8)</f>
        <v>295</v>
      </c>
      <c r="K10" s="42">
        <f>IFERROR(J10/G10,"-")</f>
        <v>0.17846339987901</v>
      </c>
      <c r="L10" s="78">
        <f>SUM(L6:L8)</f>
        <v>18</v>
      </c>
      <c r="M10" s="78">
        <f>SUM(M6:M8)</f>
        <v>50</v>
      </c>
      <c r="N10" s="42">
        <f>IFERROR(L10/J10,"-")</f>
        <v>0.061016949152542</v>
      </c>
      <c r="O10" s="43">
        <f>IFERROR(D10/J10,"-")</f>
        <v>7864.406779661</v>
      </c>
      <c r="P10" s="44">
        <f>SUM(P6:P8)</f>
        <v>54</v>
      </c>
      <c r="Q10" s="42">
        <f>IFERROR(P10/J10,"-")</f>
        <v>0.18305084745763</v>
      </c>
      <c r="R10" s="45">
        <f>SUM(R6:R8)</f>
        <v>2348920</v>
      </c>
      <c r="S10" s="45">
        <f>IFERROR(R10/J10,"-")</f>
        <v>7962.4406779661</v>
      </c>
      <c r="T10" s="45">
        <f>IFERROR(R10/P10,"-")</f>
        <v>43498.518518519</v>
      </c>
      <c r="U10" s="46">
        <f>SUM(U6:U8)</f>
        <v>28920</v>
      </c>
      <c r="V10" s="47">
        <f>IFERROR(R10/D10,"-")</f>
        <v>1.0124655172414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0.96428571428571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0</v>
      </c>
      <c r="L6" s="81">
        <v>0</v>
      </c>
      <c r="M6" s="81">
        <v>116</v>
      </c>
      <c r="N6" s="91">
        <v>11</v>
      </c>
      <c r="O6" s="92">
        <v>0</v>
      </c>
      <c r="P6" s="93">
        <f>N6+O6</f>
        <v>11</v>
      </c>
      <c r="Q6" s="82">
        <f>IFERROR(P6/M6,"-")</f>
        <v>0.094827586206897</v>
      </c>
      <c r="R6" s="81">
        <v>0</v>
      </c>
      <c r="S6" s="81">
        <v>1</v>
      </c>
      <c r="T6" s="82">
        <f>IFERROR(S6/(O6+P6),"-")</f>
        <v>0.090909090909091</v>
      </c>
      <c r="U6" s="182">
        <f>IFERROR(J6/SUM(P6:P10),"-")</f>
        <v>7777.7777777778</v>
      </c>
      <c r="V6" s="84">
        <v>2</v>
      </c>
      <c r="W6" s="82">
        <f>IF(P6=0,"-",V6/P6)</f>
        <v>0.18181818181818</v>
      </c>
      <c r="X6" s="186">
        <v>35000</v>
      </c>
      <c r="Y6" s="187">
        <f>IFERROR(X6/P6,"-")</f>
        <v>3181.8181818182</v>
      </c>
      <c r="Z6" s="187">
        <f>IFERROR(X6/V6,"-")</f>
        <v>17500</v>
      </c>
      <c r="AA6" s="188">
        <f>SUM(X6:X10)-SUM(J6:J10)</f>
        <v>-25000</v>
      </c>
      <c r="AB6" s="85">
        <f>SUM(X6:X10)/SUM(J6:J10)</f>
        <v>0.96428571428571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0.090909090909091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0.090909090909091</v>
      </c>
      <c r="AX6" s="106">
        <v>1</v>
      </c>
      <c r="AY6" s="108">
        <f>IFERROR(AX6/AV6,"-")</f>
        <v>1</v>
      </c>
      <c r="AZ6" s="109">
        <v>15000</v>
      </c>
      <c r="BA6" s="110">
        <f>IFERROR(AZ6/AV6,"-")</f>
        <v>15000</v>
      </c>
      <c r="BB6" s="111"/>
      <c r="BC6" s="111"/>
      <c r="BD6" s="111">
        <v>1</v>
      </c>
      <c r="BE6" s="112">
        <v>4</v>
      </c>
      <c r="BF6" s="113">
        <f>IF(P6=0,"",IF(BE6=0,"",(BE6/P6)))</f>
        <v>0.36363636363636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0.27272727272727</v>
      </c>
      <c r="BP6" s="121">
        <v>3</v>
      </c>
      <c r="BQ6" s="122">
        <f>IFERROR(BP6/BN6,"-")</f>
        <v>1</v>
      </c>
      <c r="BR6" s="123">
        <v>26000</v>
      </c>
      <c r="BS6" s="124">
        <f>IFERROR(BR6/BN6,"-")</f>
        <v>8666.6666666667</v>
      </c>
      <c r="BT6" s="125">
        <v>1</v>
      </c>
      <c r="BU6" s="125">
        <v>1</v>
      </c>
      <c r="BV6" s="125">
        <v>1</v>
      </c>
      <c r="BW6" s="126">
        <v>2</v>
      </c>
      <c r="BX6" s="127">
        <f>IF(P6=0,"",IF(BW6=0,"",(BW6/P6)))</f>
        <v>0.18181818181818</v>
      </c>
      <c r="BY6" s="128">
        <v>1</v>
      </c>
      <c r="BZ6" s="129">
        <f>IFERROR(BY6/BW6,"-")</f>
        <v>0.5</v>
      </c>
      <c r="CA6" s="130">
        <v>182000</v>
      </c>
      <c r="CB6" s="131">
        <f>IFERROR(CA6/BW6,"-")</f>
        <v>91000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35000</v>
      </c>
      <c r="CQ6" s="141">
        <v>182000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5" t="s">
        <v>70</v>
      </c>
      <c r="J7" s="188"/>
      <c r="K7" s="81">
        <v>0</v>
      </c>
      <c r="L7" s="81">
        <v>0</v>
      </c>
      <c r="M7" s="81">
        <v>129</v>
      </c>
      <c r="N7" s="91">
        <v>16</v>
      </c>
      <c r="O7" s="92">
        <v>0</v>
      </c>
      <c r="P7" s="93">
        <f>N7+O7</f>
        <v>16</v>
      </c>
      <c r="Q7" s="82">
        <f>IFERROR(P7/M7,"-")</f>
        <v>0.12403100775194</v>
      </c>
      <c r="R7" s="81">
        <v>0</v>
      </c>
      <c r="S7" s="81">
        <v>4</v>
      </c>
      <c r="T7" s="82">
        <f>IFERROR(S7/(O7+P7),"-")</f>
        <v>0.25</v>
      </c>
      <c r="U7" s="182"/>
      <c r="V7" s="84">
        <v>7</v>
      </c>
      <c r="W7" s="82">
        <f>IF(P7=0,"-",V7/P7)</f>
        <v>0.4375</v>
      </c>
      <c r="X7" s="186">
        <v>68000</v>
      </c>
      <c r="Y7" s="187">
        <f>IFERROR(X7/P7,"-")</f>
        <v>4250</v>
      </c>
      <c r="Z7" s="187">
        <f>IFERROR(X7/V7,"-")</f>
        <v>9714.2857142857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0.125</v>
      </c>
      <c r="AO7" s="100">
        <v>1</v>
      </c>
      <c r="AP7" s="102">
        <f>IFERROR(AP7/AM7,"-")</f>
        <v>0</v>
      </c>
      <c r="AQ7" s="103">
        <v>5000</v>
      </c>
      <c r="AR7" s="104">
        <f>IFERROR(AQ7/AM7,"-")</f>
        <v>2500</v>
      </c>
      <c r="AS7" s="105">
        <v>1</v>
      </c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0.1875</v>
      </c>
      <c r="BG7" s="112">
        <v>2</v>
      </c>
      <c r="BH7" s="114">
        <f>IFERROR(BG7/BE7,"-")</f>
        <v>0.66666666666667</v>
      </c>
      <c r="BI7" s="115">
        <v>5000</v>
      </c>
      <c r="BJ7" s="116">
        <f>IFERROR(BI7/BE7,"-")</f>
        <v>1666.6666666667</v>
      </c>
      <c r="BK7" s="117">
        <v>2</v>
      </c>
      <c r="BL7" s="117"/>
      <c r="BM7" s="117"/>
      <c r="BN7" s="119">
        <v>6</v>
      </c>
      <c r="BO7" s="120">
        <f>IF(P7=0,"",IF(BN7=0,"",(BN7/P7)))</f>
        <v>0.375</v>
      </c>
      <c r="BP7" s="121">
        <v>3</v>
      </c>
      <c r="BQ7" s="122">
        <f>IFERROR(BP7/BN7,"-")</f>
        <v>0.5</v>
      </c>
      <c r="BR7" s="123">
        <v>19000</v>
      </c>
      <c r="BS7" s="124">
        <f>IFERROR(BR7/BN7,"-")</f>
        <v>3166.6666666667</v>
      </c>
      <c r="BT7" s="125">
        <v>2</v>
      </c>
      <c r="BU7" s="125">
        <v>1</v>
      </c>
      <c r="BV7" s="125"/>
      <c r="BW7" s="126">
        <v>4</v>
      </c>
      <c r="BX7" s="127">
        <f>IF(P7=0,"",IF(BW7=0,"",(BW7/P7)))</f>
        <v>0.25</v>
      </c>
      <c r="BY7" s="128">
        <v>1</v>
      </c>
      <c r="BZ7" s="129">
        <f>IFERROR(BY7/BW7,"-")</f>
        <v>0.25</v>
      </c>
      <c r="CA7" s="130">
        <v>39000</v>
      </c>
      <c r="CB7" s="131">
        <f>IFERROR(CA7/BW7,"-")</f>
        <v>9750</v>
      </c>
      <c r="CC7" s="132"/>
      <c r="CD7" s="132"/>
      <c r="CE7" s="132">
        <v>1</v>
      </c>
      <c r="CF7" s="133">
        <v>1</v>
      </c>
      <c r="CG7" s="134">
        <f>IF(P7=0,"",IF(CF7=0,"",(CF7/P7)))</f>
        <v>0.0625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7</v>
      </c>
      <c r="CP7" s="141">
        <v>68000</v>
      </c>
      <c r="CQ7" s="141">
        <v>39000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62</v>
      </c>
      <c r="E8" s="203" t="s">
        <v>63</v>
      </c>
      <c r="F8" s="203" t="s">
        <v>64</v>
      </c>
      <c r="G8" s="203" t="s">
        <v>72</v>
      </c>
      <c r="H8" s="90" t="s">
        <v>66</v>
      </c>
      <c r="I8" s="205" t="s">
        <v>70</v>
      </c>
      <c r="J8" s="188"/>
      <c r="K8" s="81">
        <v>0</v>
      </c>
      <c r="L8" s="81">
        <v>0</v>
      </c>
      <c r="M8" s="81">
        <v>29</v>
      </c>
      <c r="N8" s="91">
        <v>4</v>
      </c>
      <c r="O8" s="92">
        <v>0</v>
      </c>
      <c r="P8" s="93">
        <f>N8+O8</f>
        <v>4</v>
      </c>
      <c r="Q8" s="82">
        <f>IFERROR(P8/M8,"-")</f>
        <v>0.13793103448276</v>
      </c>
      <c r="R8" s="81">
        <v>0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3</v>
      </c>
      <c r="BF8" s="113">
        <f>IF(P8=0,"",IF(BE8=0,"",(BE8/P8)))</f>
        <v>0.75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>
        <v>1</v>
      </c>
      <c r="BX8" s="127">
        <f>IF(P8=0,"",IF(BW8=0,"",(BW8/P8)))</f>
        <v>0.25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62</v>
      </c>
      <c r="E9" s="203" t="s">
        <v>63</v>
      </c>
      <c r="F9" s="203" t="s">
        <v>64</v>
      </c>
      <c r="G9" s="203" t="s">
        <v>74</v>
      </c>
      <c r="H9" s="90" t="s">
        <v>66</v>
      </c>
      <c r="I9" s="205" t="s">
        <v>70</v>
      </c>
      <c r="J9" s="188"/>
      <c r="K9" s="81">
        <v>0</v>
      </c>
      <c r="L9" s="81">
        <v>0</v>
      </c>
      <c r="M9" s="81">
        <v>31</v>
      </c>
      <c r="N9" s="91">
        <v>6</v>
      </c>
      <c r="O9" s="92">
        <v>0</v>
      </c>
      <c r="P9" s="93">
        <f>N9+O9</f>
        <v>6</v>
      </c>
      <c r="Q9" s="82">
        <f>IFERROR(P9/M9,"-")</f>
        <v>0.19354838709677</v>
      </c>
      <c r="R9" s="81">
        <v>0</v>
      </c>
      <c r="S9" s="81">
        <v>2</v>
      </c>
      <c r="T9" s="82">
        <f>IFERROR(S9/(O9+P9),"-")</f>
        <v>0.33333333333333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5</v>
      </c>
      <c r="BF9" s="113">
        <f>IF(P9=0,"",IF(BE9=0,"",(BE9/P9)))</f>
        <v>0.83333333333333</v>
      </c>
      <c r="BG9" s="112">
        <v>1</v>
      </c>
      <c r="BH9" s="114">
        <f>IFERROR(BG9/BE9,"-")</f>
        <v>0.2</v>
      </c>
      <c r="BI9" s="115">
        <v>391000</v>
      </c>
      <c r="BJ9" s="116">
        <f>IFERROR(BI9/BE9,"-")</f>
        <v>78200</v>
      </c>
      <c r="BK9" s="117"/>
      <c r="BL9" s="117"/>
      <c r="BM9" s="117">
        <v>1</v>
      </c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0.16666666666667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>
        <v>391000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76</v>
      </c>
      <c r="F10" s="203" t="s">
        <v>77</v>
      </c>
      <c r="G10" s="203" t="s">
        <v>78</v>
      </c>
      <c r="H10" s="90"/>
      <c r="I10" s="90"/>
      <c r="J10" s="188"/>
      <c r="K10" s="81">
        <v>0</v>
      </c>
      <c r="L10" s="81">
        <v>0</v>
      </c>
      <c r="M10" s="81">
        <v>103</v>
      </c>
      <c r="N10" s="91">
        <v>53</v>
      </c>
      <c r="O10" s="92">
        <v>0</v>
      </c>
      <c r="P10" s="93">
        <f>N10+O10</f>
        <v>53</v>
      </c>
      <c r="Q10" s="82">
        <f>IFERROR(P10/M10,"-")</f>
        <v>0.51456310679612</v>
      </c>
      <c r="R10" s="81">
        <v>5</v>
      </c>
      <c r="S10" s="81">
        <v>5</v>
      </c>
      <c r="T10" s="82">
        <f>IFERROR(S10/(O10+P10),"-")</f>
        <v>0.094339622641509</v>
      </c>
      <c r="U10" s="182"/>
      <c r="V10" s="84">
        <v>10</v>
      </c>
      <c r="W10" s="82">
        <f>IF(P10=0,"-",V10/P10)</f>
        <v>0.18867924528302</v>
      </c>
      <c r="X10" s="186">
        <v>572000</v>
      </c>
      <c r="Y10" s="187">
        <f>IFERROR(X10/P10,"-")</f>
        <v>10792.452830189</v>
      </c>
      <c r="Z10" s="187">
        <f>IFERROR(X10/V10,"-")</f>
        <v>57200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0.018867924528302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3</v>
      </c>
      <c r="AW10" s="107">
        <f>IF(P10=0,"",IF(AV10=0,"",(AV10/P10)))</f>
        <v>0.056603773584906</v>
      </c>
      <c r="AX10" s="106">
        <v>1</v>
      </c>
      <c r="AY10" s="108">
        <f>IFERROR(AX10/AV10,"-")</f>
        <v>0.33333333333333</v>
      </c>
      <c r="AZ10" s="109">
        <v>8000</v>
      </c>
      <c r="BA10" s="110">
        <f>IFERROR(AZ10/AV10,"-")</f>
        <v>2666.6666666667</v>
      </c>
      <c r="BB10" s="111"/>
      <c r="BC10" s="111">
        <v>1</v>
      </c>
      <c r="BD10" s="111"/>
      <c r="BE10" s="112">
        <v>10</v>
      </c>
      <c r="BF10" s="113">
        <f>IF(P10=0,"",IF(BE10=0,"",(BE10/P10)))</f>
        <v>0.18867924528302</v>
      </c>
      <c r="BG10" s="112">
        <v>2</v>
      </c>
      <c r="BH10" s="114">
        <f>IFERROR(BG10/BE10,"-")</f>
        <v>0.2</v>
      </c>
      <c r="BI10" s="115">
        <v>6000</v>
      </c>
      <c r="BJ10" s="116">
        <f>IFERROR(BI10/BE10,"-")</f>
        <v>600</v>
      </c>
      <c r="BK10" s="117">
        <v>2</v>
      </c>
      <c r="BL10" s="117"/>
      <c r="BM10" s="117"/>
      <c r="BN10" s="119">
        <v>17</v>
      </c>
      <c r="BO10" s="120">
        <f>IF(P10=0,"",IF(BN10=0,"",(BN10/P10)))</f>
        <v>0.32075471698113</v>
      </c>
      <c r="BP10" s="121">
        <v>3</v>
      </c>
      <c r="BQ10" s="122">
        <f>IFERROR(BP10/BN10,"-")</f>
        <v>0.17647058823529</v>
      </c>
      <c r="BR10" s="123">
        <v>326000</v>
      </c>
      <c r="BS10" s="124">
        <f>IFERROR(BR10/BN10,"-")</f>
        <v>19176.470588235</v>
      </c>
      <c r="BT10" s="125">
        <v>1</v>
      </c>
      <c r="BU10" s="125"/>
      <c r="BV10" s="125">
        <v>2</v>
      </c>
      <c r="BW10" s="126">
        <v>20</v>
      </c>
      <c r="BX10" s="127">
        <f>IF(P10=0,"",IF(BW10=0,"",(BW10/P10)))</f>
        <v>0.37735849056604</v>
      </c>
      <c r="BY10" s="128">
        <v>7</v>
      </c>
      <c r="BZ10" s="129">
        <f>IFERROR(BY10/BW10,"-")</f>
        <v>0.35</v>
      </c>
      <c r="CA10" s="130">
        <v>676005</v>
      </c>
      <c r="CB10" s="131">
        <f>IFERROR(CA10/BW10,"-")</f>
        <v>33800.25</v>
      </c>
      <c r="CC10" s="132">
        <v>1</v>
      </c>
      <c r="CD10" s="132"/>
      <c r="CE10" s="132">
        <v>6</v>
      </c>
      <c r="CF10" s="133">
        <v>2</v>
      </c>
      <c r="CG10" s="134">
        <f>IF(P10=0,"",IF(CF10=0,"",(CF10/P10)))</f>
        <v>0.037735849056604</v>
      </c>
      <c r="CH10" s="135">
        <v>1</v>
      </c>
      <c r="CI10" s="136">
        <f>IFERROR(CH10/CF10,"-")</f>
        <v>0.5</v>
      </c>
      <c r="CJ10" s="137">
        <v>18000</v>
      </c>
      <c r="CK10" s="138">
        <f>IFERROR(CJ10/CF10,"-")</f>
        <v>9000</v>
      </c>
      <c r="CL10" s="139"/>
      <c r="CM10" s="139"/>
      <c r="CN10" s="139">
        <v>1</v>
      </c>
      <c r="CO10" s="140">
        <v>10</v>
      </c>
      <c r="CP10" s="141">
        <v>572000</v>
      </c>
      <c r="CQ10" s="141">
        <v>336005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1.7210526315789</v>
      </c>
      <c r="B11" s="203" t="s">
        <v>79</v>
      </c>
      <c r="C11" s="203"/>
      <c r="D11" s="203" t="s">
        <v>80</v>
      </c>
      <c r="E11" s="203" t="s">
        <v>81</v>
      </c>
      <c r="F11" s="203" t="s">
        <v>64</v>
      </c>
      <c r="G11" s="203" t="s">
        <v>82</v>
      </c>
      <c r="H11" s="90" t="s">
        <v>66</v>
      </c>
      <c r="I11" s="205" t="s">
        <v>83</v>
      </c>
      <c r="J11" s="188">
        <v>570000</v>
      </c>
      <c r="K11" s="81">
        <v>0</v>
      </c>
      <c r="L11" s="81">
        <v>0</v>
      </c>
      <c r="M11" s="81">
        <v>115</v>
      </c>
      <c r="N11" s="91">
        <v>8</v>
      </c>
      <c r="O11" s="92">
        <v>0</v>
      </c>
      <c r="P11" s="93">
        <f>N11+O11</f>
        <v>8</v>
      </c>
      <c r="Q11" s="82">
        <f>IFERROR(P11/M11,"-")</f>
        <v>0.069565217391304</v>
      </c>
      <c r="R11" s="81">
        <v>1</v>
      </c>
      <c r="S11" s="81">
        <v>1</v>
      </c>
      <c r="T11" s="82">
        <f>IFERROR(S11/(O11+P11),"-")</f>
        <v>0.125</v>
      </c>
      <c r="U11" s="182">
        <f>IFERROR(J11/SUM(P11:P16),"-")</f>
        <v>9500</v>
      </c>
      <c r="V11" s="84">
        <v>4</v>
      </c>
      <c r="W11" s="82">
        <f>IF(P11=0,"-",V11/P11)</f>
        <v>0.5</v>
      </c>
      <c r="X11" s="186">
        <v>11000</v>
      </c>
      <c r="Y11" s="187">
        <f>IFERROR(X11/P11,"-")</f>
        <v>1375</v>
      </c>
      <c r="Z11" s="187">
        <f>IFERROR(X11/V11,"-")</f>
        <v>2750</v>
      </c>
      <c r="AA11" s="188">
        <f>SUM(X11:X16)-SUM(J11:J16)</f>
        <v>411000</v>
      </c>
      <c r="AB11" s="85">
        <f>SUM(X11:X16)/SUM(J11:J16)</f>
        <v>1.7210526315789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0.375</v>
      </c>
      <c r="BG11" s="112">
        <v>3</v>
      </c>
      <c r="BH11" s="114">
        <f>IFERROR(BG11/BE11,"-")</f>
        <v>1</v>
      </c>
      <c r="BI11" s="115">
        <v>8000</v>
      </c>
      <c r="BJ11" s="116">
        <f>IFERROR(BI11/BE11,"-")</f>
        <v>2666.6666666667</v>
      </c>
      <c r="BK11" s="117">
        <v>3</v>
      </c>
      <c r="BL11" s="117"/>
      <c r="BM11" s="117"/>
      <c r="BN11" s="119">
        <v>5</v>
      </c>
      <c r="BO11" s="120">
        <f>IF(P11=0,"",IF(BN11=0,"",(BN11/P11)))</f>
        <v>0.625</v>
      </c>
      <c r="BP11" s="121">
        <v>1</v>
      </c>
      <c r="BQ11" s="122">
        <f>IFERROR(BP11/BN11,"-")</f>
        <v>0.2</v>
      </c>
      <c r="BR11" s="123">
        <v>3000</v>
      </c>
      <c r="BS11" s="124">
        <f>IFERROR(BR11/BN11,"-")</f>
        <v>600</v>
      </c>
      <c r="BT11" s="125">
        <v>1</v>
      </c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4</v>
      </c>
      <c r="CP11" s="141">
        <v>11000</v>
      </c>
      <c r="CQ11" s="141">
        <v>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84</v>
      </c>
      <c r="C12" s="203"/>
      <c r="D12" s="203" t="s">
        <v>80</v>
      </c>
      <c r="E12" s="203" t="s">
        <v>81</v>
      </c>
      <c r="F12" s="203" t="s">
        <v>77</v>
      </c>
      <c r="G12" s="203"/>
      <c r="H12" s="90"/>
      <c r="I12" s="90"/>
      <c r="J12" s="188"/>
      <c r="K12" s="81">
        <v>0</v>
      </c>
      <c r="L12" s="81">
        <v>0</v>
      </c>
      <c r="M12" s="81">
        <v>30</v>
      </c>
      <c r="N12" s="91">
        <v>13</v>
      </c>
      <c r="O12" s="92">
        <v>0</v>
      </c>
      <c r="P12" s="93">
        <f>N12+O12</f>
        <v>13</v>
      </c>
      <c r="Q12" s="82">
        <f>IFERROR(P12/M12,"-")</f>
        <v>0.43333333333333</v>
      </c>
      <c r="R12" s="81">
        <v>1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0.15384615384615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4</v>
      </c>
      <c r="BO12" s="120">
        <f>IF(P12=0,"",IF(BN12=0,"",(BN12/P12)))</f>
        <v>0.30769230769231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6</v>
      </c>
      <c r="BX12" s="127">
        <f>IF(P12=0,"",IF(BW12=0,"",(BW12/P12)))</f>
        <v>0.46153846153846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0.076923076923077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85</v>
      </c>
      <c r="C13" s="203"/>
      <c r="D13" s="203" t="s">
        <v>80</v>
      </c>
      <c r="E13" s="203" t="s">
        <v>81</v>
      </c>
      <c r="F13" s="203" t="s">
        <v>86</v>
      </c>
      <c r="G13" s="203" t="s">
        <v>87</v>
      </c>
      <c r="H13" s="90" t="s">
        <v>88</v>
      </c>
      <c r="I13" s="205" t="s">
        <v>89</v>
      </c>
      <c r="J13" s="188"/>
      <c r="K13" s="81">
        <v>0</v>
      </c>
      <c r="L13" s="81">
        <v>0</v>
      </c>
      <c r="M13" s="81">
        <v>69</v>
      </c>
      <c r="N13" s="91">
        <v>8</v>
      </c>
      <c r="O13" s="92">
        <v>0</v>
      </c>
      <c r="P13" s="93">
        <f>N13+O13</f>
        <v>8</v>
      </c>
      <c r="Q13" s="82">
        <f>IFERROR(P13/M13,"-")</f>
        <v>0.11594202898551</v>
      </c>
      <c r="R13" s="81">
        <v>2</v>
      </c>
      <c r="S13" s="81">
        <v>3</v>
      </c>
      <c r="T13" s="82">
        <f>IFERROR(S13/(O13+P13),"-")</f>
        <v>0.375</v>
      </c>
      <c r="U13" s="182"/>
      <c r="V13" s="84">
        <v>1</v>
      </c>
      <c r="W13" s="82">
        <f>IF(P13=0,"-",V13/P13)</f>
        <v>0.125</v>
      </c>
      <c r="X13" s="186">
        <v>6000</v>
      </c>
      <c r="Y13" s="187">
        <f>IFERROR(X13/P13,"-")</f>
        <v>750</v>
      </c>
      <c r="Z13" s="187">
        <f>IFERROR(X13/V13,"-")</f>
        <v>6000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0.125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0.25</v>
      </c>
      <c r="BG13" s="112">
        <v>1</v>
      </c>
      <c r="BH13" s="114">
        <f>IFERROR(BG13/BE13,"-")</f>
        <v>0.5</v>
      </c>
      <c r="BI13" s="115">
        <v>6000</v>
      </c>
      <c r="BJ13" s="116">
        <f>IFERROR(BI13/BE13,"-")</f>
        <v>3000</v>
      </c>
      <c r="BK13" s="117"/>
      <c r="BL13" s="117">
        <v>1</v>
      </c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5</v>
      </c>
      <c r="BX13" s="127">
        <f>IF(P13=0,"",IF(BW13=0,"",(BW13/P13)))</f>
        <v>0.625</v>
      </c>
      <c r="BY13" s="128">
        <v>1</v>
      </c>
      <c r="BZ13" s="129">
        <f>IFERROR(BY13/BW13,"-")</f>
        <v>0.2</v>
      </c>
      <c r="CA13" s="130">
        <v>75000</v>
      </c>
      <c r="CB13" s="131">
        <f>IFERROR(CA13/BW13,"-")</f>
        <v>15000</v>
      </c>
      <c r="CC13" s="132"/>
      <c r="CD13" s="132"/>
      <c r="CE13" s="132">
        <v>1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6000</v>
      </c>
      <c r="CQ13" s="141">
        <v>75000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90</v>
      </c>
      <c r="C14" s="203"/>
      <c r="D14" s="203" t="s">
        <v>80</v>
      </c>
      <c r="E14" s="203" t="s">
        <v>81</v>
      </c>
      <c r="F14" s="203" t="s">
        <v>77</v>
      </c>
      <c r="G14" s="203"/>
      <c r="H14" s="90"/>
      <c r="I14" s="90"/>
      <c r="J14" s="188"/>
      <c r="K14" s="81">
        <v>0</v>
      </c>
      <c r="L14" s="81">
        <v>0</v>
      </c>
      <c r="M14" s="81">
        <v>15</v>
      </c>
      <c r="N14" s="91">
        <v>8</v>
      </c>
      <c r="O14" s="92">
        <v>1</v>
      </c>
      <c r="P14" s="93">
        <f>N14+O14</f>
        <v>9</v>
      </c>
      <c r="Q14" s="82">
        <f>IFERROR(P14/M14,"-")</f>
        <v>0.6</v>
      </c>
      <c r="R14" s="81">
        <v>0</v>
      </c>
      <c r="S14" s="81">
        <v>2</v>
      </c>
      <c r="T14" s="82">
        <f>IFERROR(S14/(O14+P14),"-")</f>
        <v>0.2</v>
      </c>
      <c r="U14" s="182"/>
      <c r="V14" s="84">
        <v>3</v>
      </c>
      <c r="W14" s="82">
        <f>IF(P14=0,"-",V14/P14)</f>
        <v>0.33333333333333</v>
      </c>
      <c r="X14" s="186">
        <v>843000</v>
      </c>
      <c r="Y14" s="187">
        <f>IFERROR(X14/P14,"-")</f>
        <v>93666.666666667</v>
      </c>
      <c r="Z14" s="187">
        <f>IFERROR(X14/V14,"-")</f>
        <v>281000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0.22222222222222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5</v>
      </c>
      <c r="BX14" s="127">
        <f>IF(P14=0,"",IF(BW14=0,"",(BW14/P14)))</f>
        <v>0.55555555555556</v>
      </c>
      <c r="BY14" s="128">
        <v>2</v>
      </c>
      <c r="BZ14" s="129">
        <f>IFERROR(BY14/BW14,"-")</f>
        <v>0.4</v>
      </c>
      <c r="CA14" s="130">
        <v>686000</v>
      </c>
      <c r="CB14" s="131">
        <f>IFERROR(CA14/BW14,"-")</f>
        <v>137200</v>
      </c>
      <c r="CC14" s="132"/>
      <c r="CD14" s="132">
        <v>1</v>
      </c>
      <c r="CE14" s="132">
        <v>1</v>
      </c>
      <c r="CF14" s="133">
        <v>2</v>
      </c>
      <c r="CG14" s="134">
        <f>IF(P14=0,"",IF(CF14=0,"",(CF14/P14)))</f>
        <v>0.22222222222222</v>
      </c>
      <c r="CH14" s="135">
        <v>2</v>
      </c>
      <c r="CI14" s="136">
        <f>IFERROR(CH14/CF14,"-")</f>
        <v>1</v>
      </c>
      <c r="CJ14" s="137">
        <v>1042000</v>
      </c>
      <c r="CK14" s="138">
        <f>IFERROR(CJ14/CF14,"-")</f>
        <v>521000</v>
      </c>
      <c r="CL14" s="139"/>
      <c r="CM14" s="139"/>
      <c r="CN14" s="139">
        <v>2</v>
      </c>
      <c r="CO14" s="140">
        <v>3</v>
      </c>
      <c r="CP14" s="141">
        <v>843000</v>
      </c>
      <c r="CQ14" s="141">
        <v>895000</v>
      </c>
      <c r="CR14" s="141">
        <v>8000</v>
      </c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91</v>
      </c>
      <c r="C15" s="203"/>
      <c r="D15" s="203" t="s">
        <v>92</v>
      </c>
      <c r="E15" s="203" t="s">
        <v>93</v>
      </c>
      <c r="F15" s="203" t="s">
        <v>64</v>
      </c>
      <c r="G15" s="203" t="s">
        <v>87</v>
      </c>
      <c r="H15" s="90" t="s">
        <v>88</v>
      </c>
      <c r="I15" s="204" t="s">
        <v>94</v>
      </c>
      <c r="J15" s="188"/>
      <c r="K15" s="81">
        <v>0</v>
      </c>
      <c r="L15" s="81">
        <v>0</v>
      </c>
      <c r="M15" s="81">
        <v>72</v>
      </c>
      <c r="N15" s="91">
        <v>9</v>
      </c>
      <c r="O15" s="92">
        <v>0</v>
      </c>
      <c r="P15" s="93">
        <f>N15+O15</f>
        <v>9</v>
      </c>
      <c r="Q15" s="82">
        <f>IFERROR(P15/M15,"-")</f>
        <v>0.125</v>
      </c>
      <c r="R15" s="81">
        <v>0</v>
      </c>
      <c r="S15" s="81">
        <v>3</v>
      </c>
      <c r="T15" s="82">
        <f>IFERROR(S15/(O15+P15),"-")</f>
        <v>0.33333333333333</v>
      </c>
      <c r="U15" s="182"/>
      <c r="V15" s="84">
        <v>3</v>
      </c>
      <c r="W15" s="82">
        <f>IF(P15=0,"-",V15/P15)</f>
        <v>0.33333333333333</v>
      </c>
      <c r="X15" s="186">
        <v>24000</v>
      </c>
      <c r="Y15" s="187">
        <f>IFERROR(X15/P15,"-")</f>
        <v>2666.6666666667</v>
      </c>
      <c r="Z15" s="187">
        <f>IFERROR(X15/V15,"-")</f>
        <v>8000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0.11111111111111</v>
      </c>
      <c r="AO15" s="100">
        <v>1</v>
      </c>
      <c r="AP15" s="102">
        <f>IFERROR(AP15/AM15,"-")</f>
        <v>0</v>
      </c>
      <c r="AQ15" s="103">
        <v>3000</v>
      </c>
      <c r="AR15" s="104">
        <f>IFERROR(AQ15/AM15,"-")</f>
        <v>3000</v>
      </c>
      <c r="AS15" s="105">
        <v>1</v>
      </c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0.11111111111111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5</v>
      </c>
      <c r="BO15" s="120">
        <f>IF(P15=0,"",IF(BN15=0,"",(BN15/P15)))</f>
        <v>0.55555555555556</v>
      </c>
      <c r="BP15" s="121">
        <v>1</v>
      </c>
      <c r="BQ15" s="122">
        <f>IFERROR(BP15/BN15,"-")</f>
        <v>0.2</v>
      </c>
      <c r="BR15" s="123">
        <v>18000</v>
      </c>
      <c r="BS15" s="124">
        <f>IFERROR(BR15/BN15,"-")</f>
        <v>3600</v>
      </c>
      <c r="BT15" s="125"/>
      <c r="BU15" s="125"/>
      <c r="BV15" s="125">
        <v>1</v>
      </c>
      <c r="BW15" s="126">
        <v>1</v>
      </c>
      <c r="BX15" s="127">
        <f>IF(P15=0,"",IF(BW15=0,"",(BW15/P15)))</f>
        <v>0.11111111111111</v>
      </c>
      <c r="BY15" s="128">
        <v>1</v>
      </c>
      <c r="BZ15" s="129">
        <f>IFERROR(BY15/BW15,"-")</f>
        <v>1</v>
      </c>
      <c r="CA15" s="130">
        <v>23000</v>
      </c>
      <c r="CB15" s="131">
        <f>IFERROR(CA15/BW15,"-")</f>
        <v>23000</v>
      </c>
      <c r="CC15" s="132"/>
      <c r="CD15" s="132"/>
      <c r="CE15" s="132">
        <v>1</v>
      </c>
      <c r="CF15" s="133">
        <v>1</v>
      </c>
      <c r="CG15" s="134">
        <f>IF(P15=0,"",IF(CF15=0,"",(CF15/P15)))</f>
        <v>0.11111111111111</v>
      </c>
      <c r="CH15" s="135">
        <v>1</v>
      </c>
      <c r="CI15" s="136">
        <f>IFERROR(CH15/CF15,"-")</f>
        <v>1</v>
      </c>
      <c r="CJ15" s="137">
        <v>3000</v>
      </c>
      <c r="CK15" s="138">
        <f>IFERROR(CJ15/CF15,"-")</f>
        <v>3000</v>
      </c>
      <c r="CL15" s="139">
        <v>1</v>
      </c>
      <c r="CM15" s="139"/>
      <c r="CN15" s="139"/>
      <c r="CO15" s="140">
        <v>3</v>
      </c>
      <c r="CP15" s="141">
        <v>24000</v>
      </c>
      <c r="CQ15" s="141">
        <v>23000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95</v>
      </c>
      <c r="C16" s="203"/>
      <c r="D16" s="203" t="s">
        <v>92</v>
      </c>
      <c r="E16" s="203" t="s">
        <v>93</v>
      </c>
      <c r="F16" s="203" t="s">
        <v>77</v>
      </c>
      <c r="G16" s="203"/>
      <c r="H16" s="90"/>
      <c r="I16" s="90"/>
      <c r="J16" s="188"/>
      <c r="K16" s="81">
        <v>0</v>
      </c>
      <c r="L16" s="81">
        <v>0</v>
      </c>
      <c r="M16" s="81">
        <v>38</v>
      </c>
      <c r="N16" s="91">
        <v>13</v>
      </c>
      <c r="O16" s="92">
        <v>0</v>
      </c>
      <c r="P16" s="93">
        <f>N16+O16</f>
        <v>13</v>
      </c>
      <c r="Q16" s="82">
        <f>IFERROR(P16/M16,"-")</f>
        <v>0.34210526315789</v>
      </c>
      <c r="R16" s="81">
        <v>1</v>
      </c>
      <c r="S16" s="81">
        <v>2</v>
      </c>
      <c r="T16" s="82">
        <f>IFERROR(S16/(O16+P16),"-")</f>
        <v>0.15384615384615</v>
      </c>
      <c r="U16" s="182"/>
      <c r="V16" s="84">
        <v>3</v>
      </c>
      <c r="W16" s="82">
        <f>IF(P16=0,"-",V16/P16)</f>
        <v>0.23076923076923</v>
      </c>
      <c r="X16" s="186">
        <v>97000</v>
      </c>
      <c r="Y16" s="187">
        <f>IFERROR(X16/P16,"-")</f>
        <v>7461.5384615385</v>
      </c>
      <c r="Z16" s="187">
        <f>IFERROR(X16/V16,"-")</f>
        <v>32333.333333333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0.076923076923077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>
        <v>1</v>
      </c>
      <c r="AW16" s="107">
        <f>IF(P16=0,"",IF(AV16=0,"",(AV16/P16)))</f>
        <v>0.076923076923077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3</v>
      </c>
      <c r="BO16" s="120">
        <f>IF(P16=0,"",IF(BN16=0,"",(BN16/P16)))</f>
        <v>0.23076923076923</v>
      </c>
      <c r="BP16" s="121">
        <v>1</v>
      </c>
      <c r="BQ16" s="122">
        <f>IFERROR(BP16/BN16,"-")</f>
        <v>0.33333333333333</v>
      </c>
      <c r="BR16" s="123">
        <v>27000</v>
      </c>
      <c r="BS16" s="124">
        <f>IFERROR(BR16/BN16,"-")</f>
        <v>9000</v>
      </c>
      <c r="BT16" s="125"/>
      <c r="BU16" s="125"/>
      <c r="BV16" s="125">
        <v>1</v>
      </c>
      <c r="BW16" s="126">
        <v>6</v>
      </c>
      <c r="BX16" s="127">
        <f>IF(P16=0,"",IF(BW16=0,"",(BW16/P16)))</f>
        <v>0.46153846153846</v>
      </c>
      <c r="BY16" s="128">
        <v>2</v>
      </c>
      <c r="BZ16" s="129">
        <f>IFERROR(BY16/BW16,"-")</f>
        <v>0.33333333333333</v>
      </c>
      <c r="CA16" s="130">
        <v>69000</v>
      </c>
      <c r="CB16" s="131">
        <f>IFERROR(CA16/BW16,"-")</f>
        <v>11500</v>
      </c>
      <c r="CC16" s="132"/>
      <c r="CD16" s="132">
        <v>1</v>
      </c>
      <c r="CE16" s="132">
        <v>1</v>
      </c>
      <c r="CF16" s="133">
        <v>2</v>
      </c>
      <c r="CG16" s="134">
        <f>IF(P16=0,"",IF(CF16=0,"",(CF16/P16)))</f>
        <v>0.15384615384615</v>
      </c>
      <c r="CH16" s="135">
        <v>2</v>
      </c>
      <c r="CI16" s="136">
        <f>IFERROR(CH16/CF16,"-")</f>
        <v>1</v>
      </c>
      <c r="CJ16" s="137">
        <v>11000</v>
      </c>
      <c r="CK16" s="138">
        <f>IFERROR(CJ16/CF16,"-")</f>
        <v>5500</v>
      </c>
      <c r="CL16" s="139">
        <v>1</v>
      </c>
      <c r="CM16" s="139">
        <v>1</v>
      </c>
      <c r="CN16" s="139"/>
      <c r="CO16" s="140">
        <v>3</v>
      </c>
      <c r="CP16" s="141">
        <v>97000</v>
      </c>
      <c r="CQ16" s="141">
        <v>59000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1.5996</v>
      </c>
      <c r="B17" s="203" t="s">
        <v>96</v>
      </c>
      <c r="C17" s="203"/>
      <c r="D17" s="203" t="s">
        <v>97</v>
      </c>
      <c r="E17" s="203" t="s">
        <v>98</v>
      </c>
      <c r="F17" s="203" t="s">
        <v>99</v>
      </c>
      <c r="G17" s="203" t="s">
        <v>100</v>
      </c>
      <c r="H17" s="90" t="s">
        <v>101</v>
      </c>
      <c r="I17" s="90" t="s">
        <v>102</v>
      </c>
      <c r="J17" s="188">
        <v>200000</v>
      </c>
      <c r="K17" s="81">
        <v>0</v>
      </c>
      <c r="L17" s="81">
        <v>0</v>
      </c>
      <c r="M17" s="81">
        <v>68</v>
      </c>
      <c r="N17" s="91">
        <v>5</v>
      </c>
      <c r="O17" s="92">
        <v>0</v>
      </c>
      <c r="P17" s="93">
        <f>N17+O17</f>
        <v>5</v>
      </c>
      <c r="Q17" s="82">
        <f>IFERROR(P17/M17,"-")</f>
        <v>0.073529411764706</v>
      </c>
      <c r="R17" s="81">
        <v>0</v>
      </c>
      <c r="S17" s="81">
        <v>0</v>
      </c>
      <c r="T17" s="82">
        <f>IFERROR(S17/(O17+P17),"-")</f>
        <v>0</v>
      </c>
      <c r="U17" s="182">
        <f>IFERROR(J17/SUM(P17:P22),"-")</f>
        <v>5555.5555555556</v>
      </c>
      <c r="V17" s="84">
        <v>0</v>
      </c>
      <c r="W17" s="82">
        <f>IF(P17=0,"-",V17/P17)</f>
        <v>0</v>
      </c>
      <c r="X17" s="186">
        <v>5000</v>
      </c>
      <c r="Y17" s="187">
        <f>IFERROR(X17/P17,"-")</f>
        <v>1000</v>
      </c>
      <c r="Z17" s="187" t="str">
        <f>IFERROR(X17/V17,"-")</f>
        <v>-</v>
      </c>
      <c r="AA17" s="188">
        <f>SUM(X17:X22)-SUM(J17:J22)</f>
        <v>119920</v>
      </c>
      <c r="AB17" s="85">
        <f>SUM(X17:X22)/SUM(J17:J22)</f>
        <v>1.5996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0.2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4</v>
      </c>
      <c r="BX17" s="127">
        <f>IF(P17=0,"",IF(BW17=0,"",(BW17/P17)))</f>
        <v>0.8</v>
      </c>
      <c r="BY17" s="128">
        <v>1</v>
      </c>
      <c r="BZ17" s="129">
        <f>IFERROR(BY17/BW17,"-")</f>
        <v>0.25</v>
      </c>
      <c r="CA17" s="130">
        <v>60000</v>
      </c>
      <c r="CB17" s="131">
        <f>IFERROR(CA17/BW17,"-")</f>
        <v>15000</v>
      </c>
      <c r="CC17" s="132"/>
      <c r="CD17" s="132"/>
      <c r="CE17" s="132">
        <v>1</v>
      </c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5000</v>
      </c>
      <c r="CQ17" s="141">
        <v>60000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103</v>
      </c>
      <c r="C18" s="203"/>
      <c r="D18" s="203" t="s">
        <v>80</v>
      </c>
      <c r="E18" s="203" t="s">
        <v>81</v>
      </c>
      <c r="F18" s="203" t="s">
        <v>99</v>
      </c>
      <c r="G18" s="203"/>
      <c r="H18" s="90" t="s">
        <v>101</v>
      </c>
      <c r="I18" s="90"/>
      <c r="J18" s="188"/>
      <c r="K18" s="81">
        <v>0</v>
      </c>
      <c r="L18" s="81">
        <v>0</v>
      </c>
      <c r="M18" s="81">
        <v>17</v>
      </c>
      <c r="N18" s="91">
        <v>1</v>
      </c>
      <c r="O18" s="92">
        <v>0</v>
      </c>
      <c r="P18" s="93">
        <f>N18+O18</f>
        <v>1</v>
      </c>
      <c r="Q18" s="82">
        <f>IFERROR(P18/M18,"-")</f>
        <v>0.058823529411765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>
        <v>1</v>
      </c>
      <c r="AE18" s="95">
        <f>IF(P18=0,"",IF(AD18=0,"",(AD18/P18)))</f>
        <v>1</v>
      </c>
      <c r="AF18" s="94"/>
      <c r="AG18" s="96">
        <f>IFERROR(AF18/AD18,"-")</f>
        <v>0</v>
      </c>
      <c r="AH18" s="97"/>
      <c r="AI18" s="98">
        <f>IFERROR(AH18/AD18,"-")</f>
        <v>0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104</v>
      </c>
      <c r="C19" s="203"/>
      <c r="D19" s="203" t="s">
        <v>92</v>
      </c>
      <c r="E19" s="203" t="s">
        <v>93</v>
      </c>
      <c r="F19" s="203" t="s">
        <v>99</v>
      </c>
      <c r="G19" s="203"/>
      <c r="H19" s="90" t="s">
        <v>101</v>
      </c>
      <c r="I19" s="90"/>
      <c r="J19" s="188"/>
      <c r="K19" s="81">
        <v>0</v>
      </c>
      <c r="L19" s="81">
        <v>0</v>
      </c>
      <c r="M19" s="81">
        <v>39</v>
      </c>
      <c r="N19" s="91">
        <v>4</v>
      </c>
      <c r="O19" s="92">
        <v>0</v>
      </c>
      <c r="P19" s="93">
        <f>N19+O19</f>
        <v>4</v>
      </c>
      <c r="Q19" s="82">
        <f>IFERROR(P19/M19,"-")</f>
        <v>0.1025641025641</v>
      </c>
      <c r="R19" s="81">
        <v>1</v>
      </c>
      <c r="S19" s="81">
        <v>0</v>
      </c>
      <c r="T19" s="82">
        <f>IFERROR(S19/(O19+P19),"-")</f>
        <v>0</v>
      </c>
      <c r="U19" s="182"/>
      <c r="V19" s="84">
        <v>1</v>
      </c>
      <c r="W19" s="82">
        <f>IF(P19=0,"-",V19/P19)</f>
        <v>0.25</v>
      </c>
      <c r="X19" s="186">
        <v>13000</v>
      </c>
      <c r="Y19" s="187">
        <f>IFERROR(X19/P19,"-")</f>
        <v>3250</v>
      </c>
      <c r="Z19" s="187">
        <f>IFERROR(X19/V19,"-")</f>
        <v>13000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0.25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</v>
      </c>
      <c r="BF19" s="113">
        <f>IF(P19=0,"",IF(BE19=0,"",(BE19/P19)))</f>
        <v>0.25</v>
      </c>
      <c r="BG19" s="112">
        <v>1</v>
      </c>
      <c r="BH19" s="114">
        <f>IFERROR(BG19/BE19,"-")</f>
        <v>1</v>
      </c>
      <c r="BI19" s="115">
        <v>13000</v>
      </c>
      <c r="BJ19" s="116">
        <f>IFERROR(BI19/BE19,"-")</f>
        <v>13000</v>
      </c>
      <c r="BK19" s="117"/>
      <c r="BL19" s="117"/>
      <c r="BM19" s="117">
        <v>1</v>
      </c>
      <c r="BN19" s="119">
        <v>1</v>
      </c>
      <c r="BO19" s="120">
        <f>IF(P19=0,"",IF(BN19=0,"",(BN19/P19)))</f>
        <v>0.25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0.25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13000</v>
      </c>
      <c r="CQ19" s="141">
        <v>13000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105</v>
      </c>
      <c r="C20" s="203"/>
      <c r="D20" s="203" t="s">
        <v>62</v>
      </c>
      <c r="E20" s="203" t="s">
        <v>63</v>
      </c>
      <c r="F20" s="203" t="s">
        <v>99</v>
      </c>
      <c r="G20" s="203"/>
      <c r="H20" s="90" t="s">
        <v>101</v>
      </c>
      <c r="I20" s="90"/>
      <c r="J20" s="188"/>
      <c r="K20" s="81">
        <v>0</v>
      </c>
      <c r="L20" s="81">
        <v>0</v>
      </c>
      <c r="M20" s="81">
        <v>33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106</v>
      </c>
      <c r="C21" s="203"/>
      <c r="D21" s="203" t="s">
        <v>107</v>
      </c>
      <c r="E21" s="203" t="s">
        <v>108</v>
      </c>
      <c r="F21" s="203" t="s">
        <v>99</v>
      </c>
      <c r="G21" s="203"/>
      <c r="H21" s="90" t="s">
        <v>101</v>
      </c>
      <c r="I21" s="90"/>
      <c r="J21" s="188"/>
      <c r="K21" s="81">
        <v>0</v>
      </c>
      <c r="L21" s="81">
        <v>0</v>
      </c>
      <c r="M21" s="81">
        <v>21</v>
      </c>
      <c r="N21" s="91">
        <v>4</v>
      </c>
      <c r="O21" s="92">
        <v>0</v>
      </c>
      <c r="P21" s="93">
        <f>N21+O21</f>
        <v>4</v>
      </c>
      <c r="Q21" s="82">
        <f>IFERROR(P21/M21,"-")</f>
        <v>0.19047619047619</v>
      </c>
      <c r="R21" s="81">
        <v>0</v>
      </c>
      <c r="S21" s="81">
        <v>1</v>
      </c>
      <c r="T21" s="82">
        <f>IFERROR(S21/(O21+P21),"-")</f>
        <v>0.25</v>
      </c>
      <c r="U21" s="182"/>
      <c r="V21" s="84">
        <v>2</v>
      </c>
      <c r="W21" s="82">
        <f>IF(P21=0,"-",V21/P21)</f>
        <v>0.5</v>
      </c>
      <c r="X21" s="186">
        <v>23000</v>
      </c>
      <c r="Y21" s="187">
        <f>IFERROR(X21/P21,"-")</f>
        <v>5750</v>
      </c>
      <c r="Z21" s="187">
        <f>IFERROR(X21/V21,"-")</f>
        <v>11500</v>
      </c>
      <c r="AA21" s="188"/>
      <c r="AB21" s="85"/>
      <c r="AC21" s="79"/>
      <c r="AD21" s="94">
        <v>1</v>
      </c>
      <c r="AE21" s="95">
        <f>IF(P21=0,"",IF(AD21=0,"",(AD21/P21)))</f>
        <v>0.25</v>
      </c>
      <c r="AF21" s="94"/>
      <c r="AG21" s="96">
        <f>IFERROR(AF21/AD21,"-")</f>
        <v>0</v>
      </c>
      <c r="AH21" s="97"/>
      <c r="AI21" s="98">
        <f>IFERROR(AH21/AD21,"-")</f>
        <v>0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2</v>
      </c>
      <c r="BF21" s="113">
        <f>IF(P21=0,"",IF(BE21=0,"",(BE21/P21)))</f>
        <v>0.5</v>
      </c>
      <c r="BG21" s="112">
        <v>1</v>
      </c>
      <c r="BH21" s="114">
        <f>IFERROR(BG21/BE21,"-")</f>
        <v>0.5</v>
      </c>
      <c r="BI21" s="115">
        <v>3000</v>
      </c>
      <c r="BJ21" s="116">
        <f>IFERROR(BI21/BE21,"-")</f>
        <v>1500</v>
      </c>
      <c r="BK21" s="117">
        <v>1</v>
      </c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1</v>
      </c>
      <c r="BX21" s="127">
        <f>IF(P21=0,"",IF(BW21=0,"",(BW21/P21)))</f>
        <v>0.25</v>
      </c>
      <c r="BY21" s="128">
        <v>1</v>
      </c>
      <c r="BZ21" s="129">
        <f>IFERROR(BY21/BW21,"-")</f>
        <v>1</v>
      </c>
      <c r="CA21" s="130">
        <v>20000</v>
      </c>
      <c r="CB21" s="131">
        <f>IFERROR(CA21/BW21,"-")</f>
        <v>20000</v>
      </c>
      <c r="CC21" s="132"/>
      <c r="CD21" s="132">
        <v>1</v>
      </c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2</v>
      </c>
      <c r="CP21" s="141">
        <v>23000</v>
      </c>
      <c r="CQ21" s="141">
        <v>20000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109</v>
      </c>
      <c r="C22" s="203"/>
      <c r="D22" s="203" t="s">
        <v>76</v>
      </c>
      <c r="E22" s="203" t="s">
        <v>76</v>
      </c>
      <c r="F22" s="203" t="s">
        <v>77</v>
      </c>
      <c r="G22" s="203"/>
      <c r="H22" s="90"/>
      <c r="I22" s="90"/>
      <c r="J22" s="188"/>
      <c r="K22" s="81">
        <v>0</v>
      </c>
      <c r="L22" s="81">
        <v>0</v>
      </c>
      <c r="M22" s="81">
        <v>93</v>
      </c>
      <c r="N22" s="91">
        <v>22</v>
      </c>
      <c r="O22" s="92">
        <v>0</v>
      </c>
      <c r="P22" s="93">
        <f>N22+O22</f>
        <v>22</v>
      </c>
      <c r="Q22" s="82">
        <f>IFERROR(P22/M22,"-")</f>
        <v>0.23655913978495</v>
      </c>
      <c r="R22" s="81">
        <v>3</v>
      </c>
      <c r="S22" s="81">
        <v>2</v>
      </c>
      <c r="T22" s="82">
        <f>IFERROR(S22/(O22+P22),"-")</f>
        <v>0.090909090909091</v>
      </c>
      <c r="U22" s="182"/>
      <c r="V22" s="84">
        <v>5</v>
      </c>
      <c r="W22" s="82">
        <f>IF(P22=0,"-",V22/P22)</f>
        <v>0.22727272727273</v>
      </c>
      <c r="X22" s="186">
        <v>278920</v>
      </c>
      <c r="Y22" s="187">
        <f>IFERROR(X22/P22,"-")</f>
        <v>12678.181818182</v>
      </c>
      <c r="Z22" s="187">
        <f>IFERROR(X22/V22,"-")</f>
        <v>55784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0.090909090909091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7</v>
      </c>
      <c r="BO22" s="120">
        <f>IF(P22=0,"",IF(BN22=0,"",(BN22/P22)))</f>
        <v>0.31818181818182</v>
      </c>
      <c r="BP22" s="121">
        <v>1</v>
      </c>
      <c r="BQ22" s="122">
        <f>IFERROR(BP22/BN22,"-")</f>
        <v>0.14285714285714</v>
      </c>
      <c r="BR22" s="123">
        <v>3000</v>
      </c>
      <c r="BS22" s="124">
        <f>IFERROR(BR22/BN22,"-")</f>
        <v>428.57142857143</v>
      </c>
      <c r="BT22" s="125">
        <v>1</v>
      </c>
      <c r="BU22" s="125"/>
      <c r="BV22" s="125"/>
      <c r="BW22" s="126">
        <v>12</v>
      </c>
      <c r="BX22" s="127">
        <f>IF(P22=0,"",IF(BW22=0,"",(BW22/P22)))</f>
        <v>0.54545454545455</v>
      </c>
      <c r="BY22" s="128">
        <v>4</v>
      </c>
      <c r="BZ22" s="129">
        <f>IFERROR(BY22/BW22,"-")</f>
        <v>0.33333333333333</v>
      </c>
      <c r="CA22" s="130">
        <v>275920</v>
      </c>
      <c r="CB22" s="131">
        <f>IFERROR(CA22/BW22,"-")</f>
        <v>22993.333333333</v>
      </c>
      <c r="CC22" s="132"/>
      <c r="CD22" s="132">
        <v>1</v>
      </c>
      <c r="CE22" s="132">
        <v>3</v>
      </c>
      <c r="CF22" s="133">
        <v>1</v>
      </c>
      <c r="CG22" s="134">
        <f>IF(P22=0,"",IF(CF22=0,"",(CF22/P22)))</f>
        <v>0.045454545454545</v>
      </c>
      <c r="CH22" s="135">
        <v>1</v>
      </c>
      <c r="CI22" s="136">
        <f>IFERROR(CH22/CF22,"-")</f>
        <v>1</v>
      </c>
      <c r="CJ22" s="137">
        <v>18000</v>
      </c>
      <c r="CK22" s="138">
        <f>IFERROR(CJ22/CF22,"-")</f>
        <v>18000</v>
      </c>
      <c r="CL22" s="139"/>
      <c r="CM22" s="139"/>
      <c r="CN22" s="139">
        <v>1</v>
      </c>
      <c r="CO22" s="140">
        <v>5</v>
      </c>
      <c r="CP22" s="141">
        <v>278920</v>
      </c>
      <c r="CQ22" s="141">
        <v>153000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0.368</v>
      </c>
      <c r="B23" s="203" t="s">
        <v>110</v>
      </c>
      <c r="C23" s="203"/>
      <c r="D23" s="203" t="s">
        <v>111</v>
      </c>
      <c r="E23" s="203" t="s">
        <v>112</v>
      </c>
      <c r="F23" s="203" t="s">
        <v>64</v>
      </c>
      <c r="G23" s="203" t="s">
        <v>72</v>
      </c>
      <c r="H23" s="90" t="s">
        <v>113</v>
      </c>
      <c r="I23" s="90" t="s">
        <v>114</v>
      </c>
      <c r="J23" s="188">
        <v>250000</v>
      </c>
      <c r="K23" s="81">
        <v>0</v>
      </c>
      <c r="L23" s="81">
        <v>0</v>
      </c>
      <c r="M23" s="81">
        <v>96</v>
      </c>
      <c r="N23" s="91">
        <v>11</v>
      </c>
      <c r="O23" s="92">
        <v>0</v>
      </c>
      <c r="P23" s="93">
        <f>N23+O23</f>
        <v>11</v>
      </c>
      <c r="Q23" s="82">
        <f>IFERROR(P23/M23,"-")</f>
        <v>0.11458333333333</v>
      </c>
      <c r="R23" s="81">
        <v>0</v>
      </c>
      <c r="S23" s="81">
        <v>3</v>
      </c>
      <c r="T23" s="82">
        <f>IFERROR(S23/(O23+P23),"-")</f>
        <v>0.27272727272727</v>
      </c>
      <c r="U23" s="182">
        <f>IFERROR(J23/SUM(P23:P24),"-")</f>
        <v>10000</v>
      </c>
      <c r="V23" s="84">
        <v>1</v>
      </c>
      <c r="W23" s="82">
        <f>IF(P23=0,"-",V23/P23)</f>
        <v>0.090909090909091</v>
      </c>
      <c r="X23" s="186">
        <v>20000</v>
      </c>
      <c r="Y23" s="187">
        <f>IFERROR(X23/P23,"-")</f>
        <v>1818.1818181818</v>
      </c>
      <c r="Z23" s="187">
        <f>IFERROR(X23/V23,"-")</f>
        <v>20000</v>
      </c>
      <c r="AA23" s="188">
        <f>SUM(X23:X24)-SUM(J23:J24)</f>
        <v>-158000</v>
      </c>
      <c r="AB23" s="85">
        <f>SUM(X23:X24)/SUM(J23:J24)</f>
        <v>0.368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0.090909090909091</v>
      </c>
      <c r="AO23" s="100">
        <v>1</v>
      </c>
      <c r="AP23" s="102">
        <f>IFERROR(AP23/AM23,"-")</f>
        <v>0</v>
      </c>
      <c r="AQ23" s="103">
        <v>20000</v>
      </c>
      <c r="AR23" s="104">
        <f>IFERROR(AQ23/AM23,"-")</f>
        <v>20000</v>
      </c>
      <c r="AS23" s="105"/>
      <c r="AT23" s="105"/>
      <c r="AU23" s="105">
        <v>1</v>
      </c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2</v>
      </c>
      <c r="BF23" s="113">
        <f>IF(P23=0,"",IF(BE23=0,"",(BE23/P23)))</f>
        <v>0.18181818181818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7</v>
      </c>
      <c r="BO23" s="120">
        <f>IF(P23=0,"",IF(BN23=0,"",(BN23/P23)))</f>
        <v>0.63636363636364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0.090909090909091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20000</v>
      </c>
      <c r="CQ23" s="141">
        <v>20000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115</v>
      </c>
      <c r="C24" s="203"/>
      <c r="D24" s="203" t="s">
        <v>111</v>
      </c>
      <c r="E24" s="203" t="s">
        <v>112</v>
      </c>
      <c r="F24" s="203" t="s">
        <v>77</v>
      </c>
      <c r="G24" s="203"/>
      <c r="H24" s="90"/>
      <c r="I24" s="90"/>
      <c r="J24" s="188"/>
      <c r="K24" s="81">
        <v>0</v>
      </c>
      <c r="L24" s="81">
        <v>0</v>
      </c>
      <c r="M24" s="81">
        <v>34</v>
      </c>
      <c r="N24" s="91">
        <v>14</v>
      </c>
      <c r="O24" s="92">
        <v>0</v>
      </c>
      <c r="P24" s="93">
        <f>N24+O24</f>
        <v>14</v>
      </c>
      <c r="Q24" s="82">
        <f>IFERROR(P24/M24,"-")</f>
        <v>0.41176470588235</v>
      </c>
      <c r="R24" s="81">
        <v>1</v>
      </c>
      <c r="S24" s="81">
        <v>3</v>
      </c>
      <c r="T24" s="82">
        <f>IFERROR(S24/(O24+P24),"-")</f>
        <v>0.21428571428571</v>
      </c>
      <c r="U24" s="182"/>
      <c r="V24" s="84">
        <v>4</v>
      </c>
      <c r="W24" s="82">
        <f>IF(P24=0,"-",V24/P24)</f>
        <v>0.28571428571429</v>
      </c>
      <c r="X24" s="186">
        <v>72000</v>
      </c>
      <c r="Y24" s="187">
        <f>IFERROR(X24/P24,"-")</f>
        <v>5142.8571428571</v>
      </c>
      <c r="Z24" s="187">
        <f>IFERROR(X24/V24,"-")</f>
        <v>18000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4</v>
      </c>
      <c r="BO24" s="120">
        <f>IF(P24=0,"",IF(BN24=0,"",(BN24/P24)))</f>
        <v>0.28571428571429</v>
      </c>
      <c r="BP24" s="121">
        <v>1</v>
      </c>
      <c r="BQ24" s="122">
        <f>IFERROR(BP24/BN24,"-")</f>
        <v>0.25</v>
      </c>
      <c r="BR24" s="123">
        <v>28000</v>
      </c>
      <c r="BS24" s="124">
        <f>IFERROR(BR24/BN24,"-")</f>
        <v>7000</v>
      </c>
      <c r="BT24" s="125"/>
      <c r="BU24" s="125"/>
      <c r="BV24" s="125">
        <v>1</v>
      </c>
      <c r="BW24" s="126">
        <v>9</v>
      </c>
      <c r="BX24" s="127">
        <f>IF(P24=0,"",IF(BW24=0,"",(BW24/P24)))</f>
        <v>0.64285714285714</v>
      </c>
      <c r="BY24" s="128">
        <v>3</v>
      </c>
      <c r="BZ24" s="129">
        <f>IFERROR(BY24/BW24,"-")</f>
        <v>0.33333333333333</v>
      </c>
      <c r="CA24" s="130">
        <v>44000</v>
      </c>
      <c r="CB24" s="131">
        <f>IFERROR(CA24/BW24,"-")</f>
        <v>4888.8888888889</v>
      </c>
      <c r="CC24" s="132"/>
      <c r="CD24" s="132">
        <v>2</v>
      </c>
      <c r="CE24" s="132">
        <v>1</v>
      </c>
      <c r="CF24" s="133">
        <v>1</v>
      </c>
      <c r="CG24" s="134">
        <f>IF(P24=0,"",IF(CF24=0,"",(CF24/P24)))</f>
        <v>0.071428571428571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4</v>
      </c>
      <c r="CP24" s="141">
        <v>72000</v>
      </c>
      <c r="CQ24" s="141">
        <v>30000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0.65384615384615</v>
      </c>
      <c r="B25" s="203" t="s">
        <v>116</v>
      </c>
      <c r="C25" s="203"/>
      <c r="D25" s="203" t="s">
        <v>111</v>
      </c>
      <c r="E25" s="203" t="s">
        <v>117</v>
      </c>
      <c r="F25" s="203" t="s">
        <v>64</v>
      </c>
      <c r="G25" s="203" t="s">
        <v>118</v>
      </c>
      <c r="H25" s="90" t="s">
        <v>113</v>
      </c>
      <c r="I25" s="90" t="s">
        <v>119</v>
      </c>
      <c r="J25" s="188">
        <v>260000</v>
      </c>
      <c r="K25" s="81">
        <v>0</v>
      </c>
      <c r="L25" s="81">
        <v>0</v>
      </c>
      <c r="M25" s="81">
        <v>67</v>
      </c>
      <c r="N25" s="91">
        <v>9</v>
      </c>
      <c r="O25" s="92">
        <v>0</v>
      </c>
      <c r="P25" s="93">
        <f>N25+O25</f>
        <v>9</v>
      </c>
      <c r="Q25" s="82">
        <f>IFERROR(P25/M25,"-")</f>
        <v>0.13432835820896</v>
      </c>
      <c r="R25" s="81">
        <v>1</v>
      </c>
      <c r="S25" s="81">
        <v>2</v>
      </c>
      <c r="T25" s="82">
        <f>IFERROR(S25/(O25+P25),"-")</f>
        <v>0.22222222222222</v>
      </c>
      <c r="U25" s="182">
        <f>IFERROR(J25/SUM(P25:P28),"-")</f>
        <v>5531.914893617</v>
      </c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>
        <f>SUM(X25:X28)-SUM(J25:J28)</f>
        <v>-90000</v>
      </c>
      <c r="AB25" s="85">
        <f>SUM(X25:X28)/SUM(J25:J28)</f>
        <v>0.65384615384615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0.11111111111111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>
        <v>3</v>
      </c>
      <c r="BF25" s="113">
        <f>IF(P25=0,"",IF(BE25=0,"",(BE25/P25)))</f>
        <v>0.33333333333333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4</v>
      </c>
      <c r="BO25" s="120">
        <f>IF(P25=0,"",IF(BN25=0,"",(BN25/P25)))</f>
        <v>0.44444444444444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>
        <v>1</v>
      </c>
      <c r="CG25" s="134">
        <f>IF(P25=0,"",IF(CF25=0,"",(CF25/P25)))</f>
        <v>0.11111111111111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120</v>
      </c>
      <c r="C26" s="203"/>
      <c r="D26" s="203" t="s">
        <v>121</v>
      </c>
      <c r="E26" s="203" t="s">
        <v>122</v>
      </c>
      <c r="F26" s="203" t="s">
        <v>64</v>
      </c>
      <c r="G26" s="203"/>
      <c r="H26" s="90" t="s">
        <v>113</v>
      </c>
      <c r="I26" s="90" t="s">
        <v>123</v>
      </c>
      <c r="J26" s="188"/>
      <c r="K26" s="81">
        <v>0</v>
      </c>
      <c r="L26" s="81">
        <v>0</v>
      </c>
      <c r="M26" s="81">
        <v>94</v>
      </c>
      <c r="N26" s="91">
        <v>8</v>
      </c>
      <c r="O26" s="92">
        <v>0</v>
      </c>
      <c r="P26" s="93">
        <f>N26+O26</f>
        <v>8</v>
      </c>
      <c r="Q26" s="82">
        <f>IFERROR(P26/M26,"-")</f>
        <v>0.085106382978723</v>
      </c>
      <c r="R26" s="81">
        <v>0</v>
      </c>
      <c r="S26" s="81">
        <v>2</v>
      </c>
      <c r="T26" s="82">
        <f>IFERROR(S26/(O26+P26),"-")</f>
        <v>0.25</v>
      </c>
      <c r="U26" s="182"/>
      <c r="V26" s="84">
        <v>1</v>
      </c>
      <c r="W26" s="82">
        <f>IF(P26=0,"-",V26/P26)</f>
        <v>0.125</v>
      </c>
      <c r="X26" s="186">
        <v>6000</v>
      </c>
      <c r="Y26" s="187">
        <f>IFERROR(X26/P26,"-")</f>
        <v>750</v>
      </c>
      <c r="Z26" s="187">
        <f>IFERROR(X26/V26,"-")</f>
        <v>6000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>
        <v>1</v>
      </c>
      <c r="AW26" s="107">
        <f>IF(P26=0,"",IF(AV26=0,"",(AV26/P26)))</f>
        <v>0.125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>
        <v>2</v>
      </c>
      <c r="BF26" s="113">
        <f>IF(P26=0,"",IF(BE26=0,"",(BE26/P26)))</f>
        <v>0.25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1</v>
      </c>
      <c r="BO26" s="120">
        <f>IF(P26=0,"",IF(BN26=0,"",(BN26/P26)))</f>
        <v>0.125</v>
      </c>
      <c r="BP26" s="121">
        <v>1</v>
      </c>
      <c r="BQ26" s="122">
        <f>IFERROR(BP26/BN26,"-")</f>
        <v>1</v>
      </c>
      <c r="BR26" s="123">
        <v>6000</v>
      </c>
      <c r="BS26" s="124">
        <f>IFERROR(BR26/BN26,"-")</f>
        <v>6000</v>
      </c>
      <c r="BT26" s="125"/>
      <c r="BU26" s="125">
        <v>1</v>
      </c>
      <c r="BV26" s="125"/>
      <c r="BW26" s="126">
        <v>4</v>
      </c>
      <c r="BX26" s="127">
        <f>IF(P26=0,"",IF(BW26=0,"",(BW26/P26)))</f>
        <v>0.5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6000</v>
      </c>
      <c r="CQ26" s="141">
        <v>6000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124</v>
      </c>
      <c r="C27" s="203"/>
      <c r="D27" s="203" t="s">
        <v>125</v>
      </c>
      <c r="E27" s="203" t="s">
        <v>126</v>
      </c>
      <c r="F27" s="203" t="s">
        <v>64</v>
      </c>
      <c r="G27" s="203"/>
      <c r="H27" s="90" t="s">
        <v>113</v>
      </c>
      <c r="I27" s="90" t="s">
        <v>127</v>
      </c>
      <c r="J27" s="188"/>
      <c r="K27" s="81">
        <v>0</v>
      </c>
      <c r="L27" s="81">
        <v>0</v>
      </c>
      <c r="M27" s="81">
        <v>62</v>
      </c>
      <c r="N27" s="91">
        <v>5</v>
      </c>
      <c r="O27" s="92">
        <v>0</v>
      </c>
      <c r="P27" s="93">
        <f>N27+O27</f>
        <v>5</v>
      </c>
      <c r="Q27" s="82">
        <f>IFERROR(P27/M27,"-")</f>
        <v>0.080645161290323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1</v>
      </c>
      <c r="AW27" s="107">
        <f>IF(P27=0,"",IF(AV27=0,"",(AV27/P27)))</f>
        <v>0.2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1</v>
      </c>
      <c r="BF27" s="113">
        <f>IF(P27=0,"",IF(BE27=0,"",(BE27/P27)))</f>
        <v>0.2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2</v>
      </c>
      <c r="BO27" s="120">
        <f>IF(P27=0,"",IF(BN27=0,"",(BN27/P27)))</f>
        <v>0.4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0.2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128</v>
      </c>
      <c r="C28" s="203"/>
      <c r="D28" s="203" t="s">
        <v>76</v>
      </c>
      <c r="E28" s="203" t="s">
        <v>76</v>
      </c>
      <c r="F28" s="203" t="s">
        <v>77</v>
      </c>
      <c r="G28" s="203"/>
      <c r="H28" s="90"/>
      <c r="I28" s="90"/>
      <c r="J28" s="188"/>
      <c r="K28" s="81">
        <v>0</v>
      </c>
      <c r="L28" s="81">
        <v>0</v>
      </c>
      <c r="M28" s="81">
        <v>31</v>
      </c>
      <c r="N28" s="91">
        <v>25</v>
      </c>
      <c r="O28" s="92">
        <v>0</v>
      </c>
      <c r="P28" s="93">
        <f>N28+O28</f>
        <v>25</v>
      </c>
      <c r="Q28" s="82">
        <f>IFERROR(P28/M28,"-")</f>
        <v>0.80645161290323</v>
      </c>
      <c r="R28" s="81">
        <v>1</v>
      </c>
      <c r="S28" s="81">
        <v>4</v>
      </c>
      <c r="T28" s="82">
        <f>IFERROR(S28/(O28+P28),"-")</f>
        <v>0.16</v>
      </c>
      <c r="U28" s="182"/>
      <c r="V28" s="84">
        <v>4</v>
      </c>
      <c r="W28" s="82">
        <f>IF(P28=0,"-",V28/P28)</f>
        <v>0.16</v>
      </c>
      <c r="X28" s="186">
        <v>164000</v>
      </c>
      <c r="Y28" s="187">
        <f>IFERROR(X28/P28,"-")</f>
        <v>6560</v>
      </c>
      <c r="Z28" s="187">
        <f>IFERROR(X28/V28,"-")</f>
        <v>41000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0.04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>
        <v>1</v>
      </c>
      <c r="AW28" s="107">
        <f>IF(P28=0,"",IF(AV28=0,"",(AV28/P28)))</f>
        <v>0.04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4</v>
      </c>
      <c r="BF28" s="113">
        <f>IF(P28=0,"",IF(BE28=0,"",(BE28/P28)))</f>
        <v>0.16</v>
      </c>
      <c r="BG28" s="112">
        <v>2</v>
      </c>
      <c r="BH28" s="114">
        <f>IFERROR(BG28/BE28,"-")</f>
        <v>0.5</v>
      </c>
      <c r="BI28" s="115">
        <v>14000</v>
      </c>
      <c r="BJ28" s="116">
        <f>IFERROR(BI28/BE28,"-")</f>
        <v>3500</v>
      </c>
      <c r="BK28" s="117">
        <v>1</v>
      </c>
      <c r="BL28" s="117"/>
      <c r="BM28" s="117">
        <v>1</v>
      </c>
      <c r="BN28" s="119">
        <v>8</v>
      </c>
      <c r="BO28" s="120">
        <f>IF(P28=0,"",IF(BN28=0,"",(BN28/P28)))</f>
        <v>0.32</v>
      </c>
      <c r="BP28" s="121">
        <v>2</v>
      </c>
      <c r="BQ28" s="122">
        <f>IFERROR(BP28/BN28,"-")</f>
        <v>0.25</v>
      </c>
      <c r="BR28" s="123">
        <v>153000</v>
      </c>
      <c r="BS28" s="124">
        <f>IFERROR(BR28/BN28,"-")</f>
        <v>19125</v>
      </c>
      <c r="BT28" s="125"/>
      <c r="BU28" s="125"/>
      <c r="BV28" s="125">
        <v>2</v>
      </c>
      <c r="BW28" s="126">
        <v>9</v>
      </c>
      <c r="BX28" s="127">
        <f>IF(P28=0,"",IF(BW28=0,"",(BW28/P28)))</f>
        <v>0.36</v>
      </c>
      <c r="BY28" s="128">
        <v>2</v>
      </c>
      <c r="BZ28" s="129">
        <f>IFERROR(BY28/BW28,"-")</f>
        <v>0.22222222222222</v>
      </c>
      <c r="CA28" s="130">
        <v>150000</v>
      </c>
      <c r="CB28" s="131">
        <f>IFERROR(CA28/BW28,"-")</f>
        <v>16666.666666667</v>
      </c>
      <c r="CC28" s="132"/>
      <c r="CD28" s="132"/>
      <c r="CE28" s="132">
        <v>2</v>
      </c>
      <c r="CF28" s="133">
        <v>2</v>
      </c>
      <c r="CG28" s="134">
        <f>IF(P28=0,"",IF(CF28=0,"",(CF28/P28)))</f>
        <v>0.08</v>
      </c>
      <c r="CH28" s="135">
        <v>1</v>
      </c>
      <c r="CI28" s="136">
        <f>IFERROR(CH28/CF28,"-")</f>
        <v>0.5</v>
      </c>
      <c r="CJ28" s="137">
        <v>179000</v>
      </c>
      <c r="CK28" s="138">
        <f>IFERROR(CJ28/CF28,"-")</f>
        <v>89500</v>
      </c>
      <c r="CL28" s="139"/>
      <c r="CM28" s="139"/>
      <c r="CN28" s="139">
        <v>1</v>
      </c>
      <c r="CO28" s="140">
        <v>4</v>
      </c>
      <c r="CP28" s="141">
        <v>164000</v>
      </c>
      <c r="CQ28" s="141">
        <v>179000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>
        <f>AB29</f>
        <v>0.04</v>
      </c>
      <c r="B29" s="203" t="s">
        <v>129</v>
      </c>
      <c r="C29" s="203"/>
      <c r="D29" s="203" t="s">
        <v>62</v>
      </c>
      <c r="E29" s="203" t="s">
        <v>63</v>
      </c>
      <c r="F29" s="203" t="s">
        <v>64</v>
      </c>
      <c r="G29" s="203" t="s">
        <v>130</v>
      </c>
      <c r="H29" s="90" t="s">
        <v>66</v>
      </c>
      <c r="I29" s="204" t="s">
        <v>94</v>
      </c>
      <c r="J29" s="188">
        <v>150000</v>
      </c>
      <c r="K29" s="81">
        <v>0</v>
      </c>
      <c r="L29" s="81">
        <v>0</v>
      </c>
      <c r="M29" s="81">
        <v>61</v>
      </c>
      <c r="N29" s="91">
        <v>5</v>
      </c>
      <c r="O29" s="92">
        <v>0</v>
      </c>
      <c r="P29" s="93">
        <f>N29+O29</f>
        <v>5</v>
      </c>
      <c r="Q29" s="82">
        <f>IFERROR(P29/M29,"-")</f>
        <v>0.081967213114754</v>
      </c>
      <c r="R29" s="81">
        <v>0</v>
      </c>
      <c r="S29" s="81">
        <v>2</v>
      </c>
      <c r="T29" s="82">
        <f>IFERROR(S29/(O29+P29),"-")</f>
        <v>0.4</v>
      </c>
      <c r="U29" s="182">
        <f>IFERROR(J29/SUM(P29:P30),"-")</f>
        <v>10000</v>
      </c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>
        <f>SUM(X29:X30)-SUM(J29:J30)</f>
        <v>-144000</v>
      </c>
      <c r="AB29" s="85">
        <f>SUM(X29:X30)/SUM(J29:J30)</f>
        <v>0.04</v>
      </c>
      <c r="AC29" s="79"/>
      <c r="AD29" s="94">
        <v>1</v>
      </c>
      <c r="AE29" s="95">
        <f>IF(P29=0,"",IF(AD29=0,"",(AD29/P29)))</f>
        <v>0.2</v>
      </c>
      <c r="AF29" s="94"/>
      <c r="AG29" s="96">
        <f>IFERROR(AF29/AD29,"-")</f>
        <v>0</v>
      </c>
      <c r="AH29" s="97"/>
      <c r="AI29" s="98">
        <f>IFERROR(AH29/AD29,"-")</f>
        <v>0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0.2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3</v>
      </c>
      <c r="BF29" s="113">
        <f>IF(P29=0,"",IF(BE29=0,"",(BE29/P29)))</f>
        <v>0.6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131</v>
      </c>
      <c r="C30" s="203"/>
      <c r="D30" s="203" t="s">
        <v>62</v>
      </c>
      <c r="E30" s="203" t="s">
        <v>63</v>
      </c>
      <c r="F30" s="203" t="s">
        <v>77</v>
      </c>
      <c r="G30" s="203"/>
      <c r="H30" s="90"/>
      <c r="I30" s="90"/>
      <c r="J30" s="188"/>
      <c r="K30" s="81">
        <v>0</v>
      </c>
      <c r="L30" s="81">
        <v>0</v>
      </c>
      <c r="M30" s="81">
        <v>14</v>
      </c>
      <c r="N30" s="91">
        <v>10</v>
      </c>
      <c r="O30" s="92">
        <v>0</v>
      </c>
      <c r="P30" s="93">
        <f>N30+O30</f>
        <v>10</v>
      </c>
      <c r="Q30" s="82">
        <f>IFERROR(P30/M30,"-")</f>
        <v>0.71428571428571</v>
      </c>
      <c r="R30" s="81">
        <v>0</v>
      </c>
      <c r="S30" s="81">
        <v>3</v>
      </c>
      <c r="T30" s="82">
        <f>IFERROR(S30/(O30+P30),"-")</f>
        <v>0.3</v>
      </c>
      <c r="U30" s="182"/>
      <c r="V30" s="84">
        <v>1</v>
      </c>
      <c r="W30" s="82">
        <f>IF(P30=0,"-",V30/P30)</f>
        <v>0.1</v>
      </c>
      <c r="X30" s="186">
        <v>6000</v>
      </c>
      <c r="Y30" s="187">
        <f>IFERROR(X30/P30,"-")</f>
        <v>600</v>
      </c>
      <c r="Z30" s="187">
        <f>IFERROR(X30/V30,"-")</f>
        <v>6000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2</v>
      </c>
      <c r="BF30" s="113">
        <f>IF(P30=0,"",IF(BE30=0,"",(BE30/P30)))</f>
        <v>0.2</v>
      </c>
      <c r="BG30" s="112">
        <v>1</v>
      </c>
      <c r="BH30" s="114">
        <f>IFERROR(BG30/BE30,"-")</f>
        <v>0.5</v>
      </c>
      <c r="BI30" s="115">
        <v>6000</v>
      </c>
      <c r="BJ30" s="116">
        <f>IFERROR(BI30/BE30,"-")</f>
        <v>3000</v>
      </c>
      <c r="BK30" s="117"/>
      <c r="BL30" s="117">
        <v>1</v>
      </c>
      <c r="BM30" s="117"/>
      <c r="BN30" s="119">
        <v>4</v>
      </c>
      <c r="BO30" s="120">
        <f>IF(P30=0,"",IF(BN30=0,"",(BN30/P30)))</f>
        <v>0.4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3</v>
      </c>
      <c r="BX30" s="127">
        <f>IF(P30=0,"",IF(BW30=0,"",(BW30/P30)))</f>
        <v>0.3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1</v>
      </c>
      <c r="CG30" s="134">
        <f>IF(P30=0,"",IF(CF30=0,"",(CF30/P30)))</f>
        <v>0.1</v>
      </c>
      <c r="CH30" s="135">
        <v>1</v>
      </c>
      <c r="CI30" s="136">
        <f>IFERROR(CH30/CF30,"-")</f>
        <v>1</v>
      </c>
      <c r="CJ30" s="137">
        <v>15000</v>
      </c>
      <c r="CK30" s="138">
        <f>IFERROR(CJ30/CF30,"-")</f>
        <v>15000</v>
      </c>
      <c r="CL30" s="139"/>
      <c r="CM30" s="139"/>
      <c r="CN30" s="139">
        <v>1</v>
      </c>
      <c r="CO30" s="140">
        <v>1</v>
      </c>
      <c r="CP30" s="141">
        <v>6000</v>
      </c>
      <c r="CQ30" s="141">
        <v>15000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</v>
      </c>
      <c r="B31" s="203" t="s">
        <v>132</v>
      </c>
      <c r="C31" s="203"/>
      <c r="D31" s="203" t="s">
        <v>80</v>
      </c>
      <c r="E31" s="203" t="s">
        <v>81</v>
      </c>
      <c r="F31" s="203" t="s">
        <v>86</v>
      </c>
      <c r="G31" s="203" t="s">
        <v>130</v>
      </c>
      <c r="H31" s="90" t="s">
        <v>88</v>
      </c>
      <c r="I31" s="204" t="s">
        <v>67</v>
      </c>
      <c r="J31" s="188">
        <v>90000</v>
      </c>
      <c r="K31" s="81">
        <v>0</v>
      </c>
      <c r="L31" s="81">
        <v>0</v>
      </c>
      <c r="M31" s="81">
        <v>61</v>
      </c>
      <c r="N31" s="91">
        <v>4</v>
      </c>
      <c r="O31" s="92">
        <v>0</v>
      </c>
      <c r="P31" s="93">
        <f>N31+O31</f>
        <v>4</v>
      </c>
      <c r="Q31" s="82">
        <f>IFERROR(P31/M31,"-")</f>
        <v>0.065573770491803</v>
      </c>
      <c r="R31" s="81">
        <v>0</v>
      </c>
      <c r="S31" s="81">
        <v>0</v>
      </c>
      <c r="T31" s="82">
        <f>IFERROR(S31/(O31+P31),"-")</f>
        <v>0</v>
      </c>
      <c r="U31" s="182">
        <f>IFERROR(J31/SUM(P31:P32),"-")</f>
        <v>9000</v>
      </c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>
        <f>SUM(X31:X32)-SUM(J31:J32)</f>
        <v>-90000</v>
      </c>
      <c r="AB31" s="85">
        <f>SUM(X31:X32)/SUM(J31:J32)</f>
        <v>0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0.25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0.25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2</v>
      </c>
      <c r="BX31" s="127">
        <f>IF(P31=0,"",IF(BW31=0,"",(BW31/P31)))</f>
        <v>0.5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133</v>
      </c>
      <c r="C32" s="203"/>
      <c r="D32" s="203" t="s">
        <v>80</v>
      </c>
      <c r="E32" s="203" t="s">
        <v>81</v>
      </c>
      <c r="F32" s="203" t="s">
        <v>77</v>
      </c>
      <c r="G32" s="203"/>
      <c r="H32" s="90"/>
      <c r="I32" s="90"/>
      <c r="J32" s="188"/>
      <c r="K32" s="81">
        <v>0</v>
      </c>
      <c r="L32" s="81">
        <v>0</v>
      </c>
      <c r="M32" s="81">
        <v>16</v>
      </c>
      <c r="N32" s="91">
        <v>6</v>
      </c>
      <c r="O32" s="92">
        <v>0</v>
      </c>
      <c r="P32" s="93">
        <f>N32+O32</f>
        <v>6</v>
      </c>
      <c r="Q32" s="82">
        <f>IFERROR(P32/M32,"-")</f>
        <v>0.375</v>
      </c>
      <c r="R32" s="81">
        <v>0</v>
      </c>
      <c r="S32" s="81">
        <v>1</v>
      </c>
      <c r="T32" s="82">
        <f>IFERROR(S32/(O32+P32),"-")</f>
        <v>0.16666666666667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0.16666666666667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</v>
      </c>
      <c r="BO32" s="120">
        <f>IF(P32=0,"",IF(BN32=0,"",(BN32/P32)))</f>
        <v>0.16666666666667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0.16666666666667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>
        <v>3</v>
      </c>
      <c r="CG32" s="134">
        <f>IF(P32=0,"",IF(CF32=0,"",(CF32/P32)))</f>
        <v>0.5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 t="str">
        <f>AB33</f>
        <v>0</v>
      </c>
      <c r="B33" s="203" t="s">
        <v>134</v>
      </c>
      <c r="C33" s="203"/>
      <c r="D33" s="203"/>
      <c r="E33" s="203"/>
      <c r="F33" s="203" t="s">
        <v>99</v>
      </c>
      <c r="G33" s="203" t="s">
        <v>135</v>
      </c>
      <c r="H33" s="90" t="s">
        <v>136</v>
      </c>
      <c r="I33" s="90" t="s">
        <v>137</v>
      </c>
      <c r="J33" s="188">
        <v>0</v>
      </c>
      <c r="K33" s="81">
        <v>0</v>
      </c>
      <c r="L33" s="81">
        <v>0</v>
      </c>
      <c r="M33" s="81">
        <v>44</v>
      </c>
      <c r="N33" s="91">
        <v>2</v>
      </c>
      <c r="O33" s="92">
        <v>0</v>
      </c>
      <c r="P33" s="93">
        <f>N33+O33</f>
        <v>2</v>
      </c>
      <c r="Q33" s="82">
        <f>IFERROR(P33/M33,"-")</f>
        <v>0.045454545454545</v>
      </c>
      <c r="R33" s="81">
        <v>0</v>
      </c>
      <c r="S33" s="81">
        <v>1</v>
      </c>
      <c r="T33" s="82">
        <f>IFERROR(S33/(O33+P33),"-")</f>
        <v>0.5</v>
      </c>
      <c r="U33" s="182">
        <f>IFERROR(J33/SUM(P33:P34),"-")</f>
        <v>0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SUM(X33:X34)-SUM(J33:J34)</f>
        <v>0</v>
      </c>
      <c r="AB33" s="85" t="str">
        <f>SUM(X33:X34)/SUM(J33:J34)</f>
        <v>0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1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138</v>
      </c>
      <c r="C34" s="203"/>
      <c r="D34" s="203"/>
      <c r="E34" s="203"/>
      <c r="F34" s="203" t="s">
        <v>77</v>
      </c>
      <c r="G34" s="203"/>
      <c r="H34" s="90"/>
      <c r="I34" s="90"/>
      <c r="J34" s="188"/>
      <c r="K34" s="81">
        <v>0</v>
      </c>
      <c r="L34" s="81">
        <v>0</v>
      </c>
      <c r="M34" s="81">
        <v>0</v>
      </c>
      <c r="N34" s="91">
        <v>0</v>
      </c>
      <c r="O34" s="92">
        <v>0</v>
      </c>
      <c r="P34" s="93">
        <f>N34+O34</f>
        <v>0</v>
      </c>
      <c r="Q34" s="82" t="str">
        <f>IFERROR(P34/M34,"-")</f>
        <v>-</v>
      </c>
      <c r="R34" s="81">
        <v>0</v>
      </c>
      <c r="S34" s="81">
        <v>0</v>
      </c>
      <c r="T34" s="82" t="str">
        <f>IFERROR(S34/(O34+P34),"-")</f>
        <v>-</v>
      </c>
      <c r="U34" s="182"/>
      <c r="V34" s="84">
        <v>0</v>
      </c>
      <c r="W34" s="82" t="str">
        <f>IF(P34=0,"-",V34/P34)</f>
        <v>-</v>
      </c>
      <c r="X34" s="186">
        <v>0</v>
      </c>
      <c r="Y34" s="187" t="str">
        <f>IFERROR(X34/P34,"-")</f>
        <v>-</v>
      </c>
      <c r="Z34" s="187" t="str">
        <f>IFERROR(X34/V34,"-")</f>
        <v>-</v>
      </c>
      <c r="AA34" s="188"/>
      <c r="AB34" s="85"/>
      <c r="AC34" s="79"/>
      <c r="AD34" s="94"/>
      <c r="AE34" s="95" t="str">
        <f>IF(P34=0,"",IF(AD34=0,"",(AD34/P34)))</f>
        <v/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 t="str">
        <f>IF(P34=0,"",IF(AM34=0,"",(AM34/P34)))</f>
        <v/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 t="str">
        <f>IF(P34=0,"",IF(AV34=0,"",(AV34/P34)))</f>
        <v/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 t="str">
        <f>IF(P34=0,"",IF(BE34=0,"",(BE34/P34)))</f>
        <v/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 t="str">
        <f>IF(P34=0,"",IF(BN34=0,"",(BN34/P34)))</f>
        <v/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/>
      <c r="BX34" s="127" t="str">
        <f>IF(P34=0,"",IF(BW34=0,"",(BW34/P34)))</f>
        <v/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 t="str">
        <f>IF(P34=0,"",IF(CF34=0,"",(CF34/P34)))</f>
        <v/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30"/>
      <c r="B35" s="87"/>
      <c r="C35" s="88"/>
      <c r="D35" s="88"/>
      <c r="E35" s="88"/>
      <c r="F35" s="89"/>
      <c r="G35" s="90"/>
      <c r="H35" s="90"/>
      <c r="I35" s="90"/>
      <c r="J35" s="192"/>
      <c r="K35" s="34"/>
      <c r="L35" s="34"/>
      <c r="M35" s="31"/>
      <c r="N35" s="23"/>
      <c r="O35" s="23"/>
      <c r="P35" s="23"/>
      <c r="Q35" s="33"/>
      <c r="R35" s="32"/>
      <c r="S35" s="23"/>
      <c r="T35" s="32"/>
      <c r="U35" s="183"/>
      <c r="V35" s="25"/>
      <c r="W35" s="25"/>
      <c r="X35" s="189"/>
      <c r="Y35" s="189"/>
      <c r="Z35" s="189"/>
      <c r="AA35" s="189"/>
      <c r="AB35" s="33"/>
      <c r="AC35" s="59"/>
      <c r="AD35" s="63"/>
      <c r="AE35" s="64"/>
      <c r="AF35" s="63"/>
      <c r="AG35" s="67"/>
      <c r="AH35" s="68"/>
      <c r="AI35" s="69"/>
      <c r="AJ35" s="70"/>
      <c r="AK35" s="70"/>
      <c r="AL35" s="70"/>
      <c r="AM35" s="63"/>
      <c r="AN35" s="64"/>
      <c r="AO35" s="63"/>
      <c r="AP35" s="67"/>
      <c r="AQ35" s="68"/>
      <c r="AR35" s="69"/>
      <c r="AS35" s="70"/>
      <c r="AT35" s="70"/>
      <c r="AU35" s="70"/>
      <c r="AV35" s="63"/>
      <c r="AW35" s="64"/>
      <c r="AX35" s="63"/>
      <c r="AY35" s="67"/>
      <c r="AZ35" s="68"/>
      <c r="BA35" s="69"/>
      <c r="BB35" s="70"/>
      <c r="BC35" s="70"/>
      <c r="BD35" s="70"/>
      <c r="BE35" s="63"/>
      <c r="BF35" s="64"/>
      <c r="BG35" s="63"/>
      <c r="BH35" s="67"/>
      <c r="BI35" s="68"/>
      <c r="BJ35" s="69"/>
      <c r="BK35" s="70"/>
      <c r="BL35" s="70"/>
      <c r="BM35" s="70"/>
      <c r="BN35" s="65"/>
      <c r="BO35" s="66"/>
      <c r="BP35" s="63"/>
      <c r="BQ35" s="67"/>
      <c r="BR35" s="68"/>
      <c r="BS35" s="69"/>
      <c r="BT35" s="70"/>
      <c r="BU35" s="70"/>
      <c r="BV35" s="70"/>
      <c r="BW35" s="65"/>
      <c r="BX35" s="66"/>
      <c r="BY35" s="63"/>
      <c r="BZ35" s="67"/>
      <c r="CA35" s="68"/>
      <c r="CB35" s="69"/>
      <c r="CC35" s="70"/>
      <c r="CD35" s="70"/>
      <c r="CE35" s="70"/>
      <c r="CF35" s="65"/>
      <c r="CG35" s="66"/>
      <c r="CH35" s="63"/>
      <c r="CI35" s="67"/>
      <c r="CJ35" s="68"/>
      <c r="CK35" s="69"/>
      <c r="CL35" s="70"/>
      <c r="CM35" s="70"/>
      <c r="CN35" s="70"/>
      <c r="CO35" s="71"/>
      <c r="CP35" s="68"/>
      <c r="CQ35" s="68"/>
      <c r="CR35" s="68"/>
      <c r="CS35" s="72"/>
    </row>
    <row r="36" spans="1:98">
      <c r="A36" s="30"/>
      <c r="B36" s="37"/>
      <c r="C36" s="21"/>
      <c r="D36" s="21"/>
      <c r="E36" s="21"/>
      <c r="F36" s="22"/>
      <c r="G36" s="36"/>
      <c r="H36" s="36"/>
      <c r="I36" s="75"/>
      <c r="J36" s="193"/>
      <c r="K36" s="34"/>
      <c r="L36" s="34"/>
      <c r="M36" s="31"/>
      <c r="N36" s="23"/>
      <c r="O36" s="23"/>
      <c r="P36" s="23"/>
      <c r="Q36" s="33"/>
      <c r="R36" s="32"/>
      <c r="S36" s="23"/>
      <c r="T36" s="32"/>
      <c r="U36" s="183"/>
      <c r="V36" s="25"/>
      <c r="W36" s="25"/>
      <c r="X36" s="189"/>
      <c r="Y36" s="189"/>
      <c r="Z36" s="189"/>
      <c r="AA36" s="189"/>
      <c r="AB36" s="33"/>
      <c r="AC36" s="61"/>
      <c r="AD36" s="63"/>
      <c r="AE36" s="64"/>
      <c r="AF36" s="63"/>
      <c r="AG36" s="67"/>
      <c r="AH36" s="68"/>
      <c r="AI36" s="69"/>
      <c r="AJ36" s="70"/>
      <c r="AK36" s="70"/>
      <c r="AL36" s="70"/>
      <c r="AM36" s="63"/>
      <c r="AN36" s="64"/>
      <c r="AO36" s="63"/>
      <c r="AP36" s="67"/>
      <c r="AQ36" s="68"/>
      <c r="AR36" s="69"/>
      <c r="AS36" s="70"/>
      <c r="AT36" s="70"/>
      <c r="AU36" s="70"/>
      <c r="AV36" s="63"/>
      <c r="AW36" s="64"/>
      <c r="AX36" s="63"/>
      <c r="AY36" s="67"/>
      <c r="AZ36" s="68"/>
      <c r="BA36" s="69"/>
      <c r="BB36" s="70"/>
      <c r="BC36" s="70"/>
      <c r="BD36" s="70"/>
      <c r="BE36" s="63"/>
      <c r="BF36" s="64"/>
      <c r="BG36" s="63"/>
      <c r="BH36" s="67"/>
      <c r="BI36" s="68"/>
      <c r="BJ36" s="69"/>
      <c r="BK36" s="70"/>
      <c r="BL36" s="70"/>
      <c r="BM36" s="70"/>
      <c r="BN36" s="65"/>
      <c r="BO36" s="66"/>
      <c r="BP36" s="63"/>
      <c r="BQ36" s="67"/>
      <c r="BR36" s="68"/>
      <c r="BS36" s="69"/>
      <c r="BT36" s="70"/>
      <c r="BU36" s="70"/>
      <c r="BV36" s="70"/>
      <c r="BW36" s="65"/>
      <c r="BX36" s="66"/>
      <c r="BY36" s="63"/>
      <c r="BZ36" s="67"/>
      <c r="CA36" s="68"/>
      <c r="CB36" s="69"/>
      <c r="CC36" s="70"/>
      <c r="CD36" s="70"/>
      <c r="CE36" s="70"/>
      <c r="CF36" s="65"/>
      <c r="CG36" s="66"/>
      <c r="CH36" s="63"/>
      <c r="CI36" s="67"/>
      <c r="CJ36" s="68"/>
      <c r="CK36" s="69"/>
      <c r="CL36" s="70"/>
      <c r="CM36" s="70"/>
      <c r="CN36" s="70"/>
      <c r="CO36" s="71"/>
      <c r="CP36" s="68"/>
      <c r="CQ36" s="68"/>
      <c r="CR36" s="68"/>
      <c r="CS36" s="72"/>
    </row>
    <row r="37" spans="1:98">
      <c r="A37" s="19">
        <f>AB37</f>
        <v>1.0107747747748</v>
      </c>
      <c r="B37" s="39"/>
      <c r="C37" s="39"/>
      <c r="D37" s="39"/>
      <c r="E37" s="39"/>
      <c r="F37" s="39"/>
      <c r="G37" s="40" t="s">
        <v>139</v>
      </c>
      <c r="H37" s="40"/>
      <c r="I37" s="40"/>
      <c r="J37" s="190">
        <f>SUM(J6:J36)</f>
        <v>2220000</v>
      </c>
      <c r="K37" s="41">
        <f>SUM(K6:K36)</f>
        <v>0</v>
      </c>
      <c r="L37" s="41">
        <f>SUM(L6:L36)</f>
        <v>0</v>
      </c>
      <c r="M37" s="41">
        <f>SUM(M6:M36)</f>
        <v>1598</v>
      </c>
      <c r="N37" s="41">
        <f>SUM(N6:N36)</f>
        <v>284</v>
      </c>
      <c r="O37" s="41">
        <f>SUM(O6:O36)</f>
        <v>1</v>
      </c>
      <c r="P37" s="41">
        <f>SUM(P6:P36)</f>
        <v>285</v>
      </c>
      <c r="Q37" s="42">
        <f>IFERROR(P37/M37,"-")</f>
        <v>0.17834793491865</v>
      </c>
      <c r="R37" s="78">
        <f>SUM(R6:R36)</f>
        <v>17</v>
      </c>
      <c r="S37" s="78">
        <f>SUM(S6:S36)</f>
        <v>47</v>
      </c>
      <c r="T37" s="42">
        <f>IFERROR(R37/P37,"-")</f>
        <v>0.059649122807018</v>
      </c>
      <c r="U37" s="184">
        <f>IFERROR(J37/P37,"-")</f>
        <v>7789.4736842105</v>
      </c>
      <c r="V37" s="44">
        <f>SUM(V6:V36)</f>
        <v>52</v>
      </c>
      <c r="W37" s="42">
        <f>IFERROR(V37/P37,"-")</f>
        <v>0.18245614035088</v>
      </c>
      <c r="X37" s="190">
        <f>SUM(X6:X36)</f>
        <v>2243920</v>
      </c>
      <c r="Y37" s="190">
        <f>IFERROR(X37/P37,"-")</f>
        <v>7873.4035087719</v>
      </c>
      <c r="Z37" s="190">
        <f>IFERROR(X37/V37,"-")</f>
        <v>43152.307692308</v>
      </c>
      <c r="AA37" s="190">
        <f>X37-J37</f>
        <v>23920</v>
      </c>
      <c r="AB37" s="47">
        <f>X37/J37</f>
        <v>1.0107747747748</v>
      </c>
      <c r="AC37" s="60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2"/>
    <mergeCell ref="J17:J22"/>
    <mergeCell ref="U17:U22"/>
    <mergeCell ref="AA17:AA22"/>
    <mergeCell ref="AB17:AB22"/>
    <mergeCell ref="A23:A24"/>
    <mergeCell ref="J23:J24"/>
    <mergeCell ref="U23:U24"/>
    <mergeCell ref="AA23:AA24"/>
    <mergeCell ref="AB23:AB24"/>
    <mergeCell ref="A25:A28"/>
    <mergeCell ref="J25:J28"/>
    <mergeCell ref="U25:U28"/>
    <mergeCell ref="AA25:AA28"/>
    <mergeCell ref="AB25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140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1.05</v>
      </c>
      <c r="B6" s="203" t="s">
        <v>141</v>
      </c>
      <c r="C6" s="203" t="s">
        <v>142</v>
      </c>
      <c r="D6" s="203" t="s">
        <v>143</v>
      </c>
      <c r="E6" s="203" t="s">
        <v>81</v>
      </c>
      <c r="F6" s="203" t="s">
        <v>64</v>
      </c>
      <c r="G6" s="203" t="s">
        <v>144</v>
      </c>
      <c r="H6" s="90" t="s">
        <v>145</v>
      </c>
      <c r="I6" s="204" t="s">
        <v>146</v>
      </c>
      <c r="J6" s="188">
        <v>100000</v>
      </c>
      <c r="K6" s="81">
        <v>0</v>
      </c>
      <c r="L6" s="81">
        <v>0</v>
      </c>
      <c r="M6" s="81">
        <v>21</v>
      </c>
      <c r="N6" s="91">
        <v>4</v>
      </c>
      <c r="O6" s="92">
        <v>0</v>
      </c>
      <c r="P6" s="93">
        <f>N6+O6</f>
        <v>4</v>
      </c>
      <c r="Q6" s="82">
        <f>IFERROR(P6/M6,"-")</f>
        <v>0.19047619047619</v>
      </c>
      <c r="R6" s="81">
        <v>1</v>
      </c>
      <c r="S6" s="81">
        <v>1</v>
      </c>
      <c r="T6" s="82">
        <f>IFERROR(S6/(O6+P6),"-")</f>
        <v>0.25</v>
      </c>
      <c r="U6" s="182">
        <f>IFERROR(J6/SUM(P6:P7),"-")</f>
        <v>10000</v>
      </c>
      <c r="V6" s="84">
        <v>1</v>
      </c>
      <c r="W6" s="82">
        <f>IF(P6=0,"-",V6/P6)</f>
        <v>0.25</v>
      </c>
      <c r="X6" s="186">
        <v>5000</v>
      </c>
      <c r="Y6" s="187">
        <f>IFERROR(X6/P6,"-")</f>
        <v>1250</v>
      </c>
      <c r="Z6" s="187">
        <f>IFERROR(X6/V6,"-")</f>
        <v>5000</v>
      </c>
      <c r="AA6" s="188">
        <f>SUM(X6:X7)-SUM(J6:J7)</f>
        <v>5000</v>
      </c>
      <c r="AB6" s="85">
        <f>SUM(X6:X7)/SUM(J6:J7)</f>
        <v>1.05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0.5</v>
      </c>
      <c r="BP6" s="121">
        <v>1</v>
      </c>
      <c r="BQ6" s="122">
        <f>IFERROR(BP6/BN6,"-")</f>
        <v>0.5</v>
      </c>
      <c r="BR6" s="123">
        <v>5000</v>
      </c>
      <c r="BS6" s="124">
        <f>IFERROR(BR6/BN6,"-")</f>
        <v>2500</v>
      </c>
      <c r="BT6" s="125"/>
      <c r="BU6" s="125">
        <v>1</v>
      </c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5000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147</v>
      </c>
      <c r="C7" s="203"/>
      <c r="D7" s="203"/>
      <c r="E7" s="203"/>
      <c r="F7" s="203" t="s">
        <v>77</v>
      </c>
      <c r="G7" s="203"/>
      <c r="H7" s="90"/>
      <c r="I7" s="90"/>
      <c r="J7" s="188"/>
      <c r="K7" s="81">
        <v>0</v>
      </c>
      <c r="L7" s="81">
        <v>0</v>
      </c>
      <c r="M7" s="81">
        <v>34</v>
      </c>
      <c r="N7" s="91">
        <v>6</v>
      </c>
      <c r="O7" s="92">
        <v>0</v>
      </c>
      <c r="P7" s="93">
        <f>N7+O7</f>
        <v>6</v>
      </c>
      <c r="Q7" s="82">
        <f>IFERROR(P7/M7,"-")</f>
        <v>0.17647058823529</v>
      </c>
      <c r="R7" s="81">
        <v>0</v>
      </c>
      <c r="S7" s="81">
        <v>2</v>
      </c>
      <c r="T7" s="82">
        <f>IFERROR(S7/(O7+P7),"-")</f>
        <v>0.33333333333333</v>
      </c>
      <c r="U7" s="182"/>
      <c r="V7" s="84">
        <v>1</v>
      </c>
      <c r="W7" s="82">
        <f>IF(P7=0,"-",V7/P7)</f>
        <v>0.16666666666667</v>
      </c>
      <c r="X7" s="186">
        <v>100000</v>
      </c>
      <c r="Y7" s="187">
        <f>IFERROR(X7/P7,"-")</f>
        <v>16666.666666667</v>
      </c>
      <c r="Z7" s="187">
        <f>IFERROR(X7/V7,"-")</f>
        <v>100000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0.5</v>
      </c>
      <c r="BP7" s="121">
        <v>1</v>
      </c>
      <c r="BQ7" s="122">
        <f>IFERROR(BP7/BN7,"-")</f>
        <v>0.33333333333333</v>
      </c>
      <c r="BR7" s="123">
        <v>100000</v>
      </c>
      <c r="BS7" s="124">
        <f>IFERROR(BR7/BN7,"-")</f>
        <v>33333.333333333</v>
      </c>
      <c r="BT7" s="125"/>
      <c r="BU7" s="125"/>
      <c r="BV7" s="125">
        <v>1</v>
      </c>
      <c r="BW7" s="126">
        <v>1</v>
      </c>
      <c r="BX7" s="127">
        <f>IF(P7=0,"",IF(BW7=0,"",(BW7/P7)))</f>
        <v>0.16666666666667</v>
      </c>
      <c r="BY7" s="128">
        <v>1</v>
      </c>
      <c r="BZ7" s="129">
        <f>IFERROR(BY7/BW7,"-")</f>
        <v>1</v>
      </c>
      <c r="CA7" s="130">
        <v>18000</v>
      </c>
      <c r="CB7" s="131">
        <f>IFERROR(CA7/BW7,"-")</f>
        <v>18000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100000</v>
      </c>
      <c r="CQ7" s="141">
        <v>100000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1.05</v>
      </c>
      <c r="B10" s="39"/>
      <c r="C10" s="39"/>
      <c r="D10" s="39"/>
      <c r="E10" s="39"/>
      <c r="F10" s="39"/>
      <c r="G10" s="40" t="s">
        <v>148</v>
      </c>
      <c r="H10" s="40"/>
      <c r="I10" s="40"/>
      <c r="J10" s="190">
        <f>SUM(J6:J9)</f>
        <v>100000</v>
      </c>
      <c r="K10" s="41">
        <f>SUM(K6:K9)</f>
        <v>0</v>
      </c>
      <c r="L10" s="41">
        <f>SUM(L6:L9)</f>
        <v>0</v>
      </c>
      <c r="M10" s="41">
        <f>SUM(M6:M9)</f>
        <v>55</v>
      </c>
      <c r="N10" s="41">
        <f>SUM(N6:N9)</f>
        <v>10</v>
      </c>
      <c r="O10" s="41">
        <f>SUM(O6:O9)</f>
        <v>0</v>
      </c>
      <c r="P10" s="41">
        <f>SUM(P6:P9)</f>
        <v>10</v>
      </c>
      <c r="Q10" s="42">
        <f>IFERROR(P10/M10,"-")</f>
        <v>0.18181818181818</v>
      </c>
      <c r="R10" s="78">
        <f>SUM(R6:R9)</f>
        <v>1</v>
      </c>
      <c r="S10" s="78">
        <f>SUM(S6:S9)</f>
        <v>3</v>
      </c>
      <c r="T10" s="42">
        <f>IFERROR(R10/P10,"-")</f>
        <v>0.1</v>
      </c>
      <c r="U10" s="184">
        <f>IFERROR(J10/P10,"-")</f>
        <v>10000</v>
      </c>
      <c r="V10" s="44">
        <f>SUM(V6:V9)</f>
        <v>2</v>
      </c>
      <c r="W10" s="42">
        <f>IFERROR(V10/P10,"-")</f>
        <v>0.2</v>
      </c>
      <c r="X10" s="190">
        <f>SUM(X6:X9)</f>
        <v>105000</v>
      </c>
      <c r="Y10" s="190">
        <f>IFERROR(X10/P10,"-")</f>
        <v>10500</v>
      </c>
      <c r="Z10" s="190">
        <f>IFERROR(X10/V10,"-")</f>
        <v>52500</v>
      </c>
      <c r="AA10" s="190">
        <f>X10-J10</f>
        <v>5000</v>
      </c>
      <c r="AB10" s="47">
        <f>X10/J10</f>
        <v>1.05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