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新聞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<sst xmlns="http://schemas.openxmlformats.org/spreadsheetml/2006/main" uniqueCount="144">
  <si>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03月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</si>
  <si>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</si>
  <si>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</si>
  <si>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</si>
  <si>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</si>
  <si>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</si>
  <si>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</si>
  <si>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</si>
  <si>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●新聞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</si>
  <si>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</si>
  <si>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</si>
  <si>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</si>
  <si>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</si>
  <si>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</si>
  <si>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</si>
  <si>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</si>
  <si>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</si>
  <si>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</si>
  <si>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</si>
  <si>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</si>
  <si>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</si>
  <si>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</si>
  <si>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</si>
  <si>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</si>
  <si>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</si>
  <si>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</si>
  <si>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</si>
  <si>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</si>
  <si>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</si>
  <si>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</si>
  <si>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</si>
  <si>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</si>
  <si>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</si>
  <si>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</si>
  <si>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</si>
  <si>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</si>
  <si>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</si>
  <si>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</si>
  <si>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</si>
  <si>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</si>
  <si>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</si>
  <si>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</si>
  <si>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</si>
  <si>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</si>
  <si>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</si>
  <si>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</si>
  <si>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</si>
  <si>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</si>
  <si>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</si>
  <si>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</si>
  <si>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</si>
  <si>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</si>
  <si>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</si>
  <si>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</si>
  <si>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</si>
  <si>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</si>
  <si>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</si>
  <si>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ic4594</t>
  </si>
  <si>
    <t>インターカラー</t>
  </si>
  <si>
    <t>y18</t>
  </si>
  <si>
    <t>スポニチ関東</t>
  </si>
  <si>
    <t>1C終面全5段</t>
  </si>
  <si>
    <t>3月28日(土)</t>
  </si>
  <si>
    <t>ic4595</t>
  </si>
  <si>
    <t>空電</t>
  </si>
  <si>
    <t>ln_ink1264</t>
  </si>
  <si>
    <t>line</t>
  </si>
  <si>
    <t>スポニチ関西</t>
  </si>
  <si>
    <t>ic4596</t>
  </si>
  <si>
    <t>新聞 TOTAL</t>
  </si>
  <si>
    <t>●雑誌 広告</t>
  </si>
  <si>
    <t>za290</t>
  </si>
  <si>
    <t>日本ジャーナル出版</t>
  </si>
  <si>
    <t>記事版（複数）</t>
  </si>
  <si>
    <t>やばすぎる肉食女子たち</t>
  </si>
  <si>
    <t>lp01</t>
  </si>
  <si>
    <t>週刊実話</t>
  </si>
  <si>
    <t>1C2P</t>
  </si>
  <si>
    <t>3月12日(木)</t>
  </si>
  <si>
    <t>za291</t>
  </si>
  <si>
    <t>za292</t>
  </si>
  <si>
    <t>芸文社</t>
  </si>
  <si>
    <t>縦書き版1P用（高宮菜々子）</t>
  </si>
  <si>
    <t>寂しい女性のお相手募集</t>
  </si>
  <si>
    <t>カミオン</t>
  </si>
  <si>
    <t>1C1P</t>
  </si>
  <si>
    <t>3月01日(日)</t>
  </si>
  <si>
    <t>za293</t>
  </si>
  <si>
    <t>za294</t>
  </si>
  <si>
    <t>リイド社</t>
  </si>
  <si>
    <t>コミック乱</t>
  </si>
  <si>
    <t>3月27日(金)</t>
  </si>
  <si>
    <t>za295</t>
  </si>
  <si>
    <t>ad981</t>
  </si>
  <si>
    <t>アドライヴ</t>
  </si>
  <si>
    <t>大洋図書</t>
  </si>
  <si>
    <t>5P注意事項版</t>
  </si>
  <si>
    <t>昭和の不思議101</t>
  </si>
  <si>
    <t>1C5P</t>
  </si>
  <si>
    <t>3月02日(月)</t>
  </si>
  <si>
    <t>ad982</t>
  </si>
  <si>
    <t>ad983</t>
  </si>
  <si>
    <t>実話ナックルズGOLD</t>
  </si>
  <si>
    <t>3月09日(月)</t>
  </si>
  <si>
    <t>ad984</t>
  </si>
  <si>
    <t>ad985</t>
  </si>
  <si>
    <t>2P注意事項版</t>
  </si>
  <si>
    <t>ナックルズ極ベスト</t>
  </si>
  <si>
    <t>4C2P</t>
  </si>
  <si>
    <t>3月16日(月)</t>
  </si>
  <si>
    <t>ad986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</si>
  <si>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</si>
  <si>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</si>
  <si>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</si>
  <si>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</si>
  <si>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</si>
  <si>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</si>
  <si>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</si>
  <si>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lp07</t>
  </si>
  <si>
    <t>おまたせ出会いNavi</t>
  </si>
  <si>
    <t>3/1～3/31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</si>
  <si>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</si>
  <si>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</si>
  <si>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</si>
  <si>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</si>
  <si>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</si>
  <si>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</si>
  <si>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</si>
  <si>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</si>
  <si>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</si>
  <si>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</si>
  <si>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</si>
  <si>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</si>
  <si>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</si>
  <si>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</si>
  <si>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</si>
  <si>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</si>
  <si>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</si>
  <si>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Google（検索広告）</t>
  </si>
  <si>
    <t>p_gdn</t>
  </si>
  <si>
    <t>Google（ディスプレイネットワーク）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</si>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</sst>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2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0.16666666666667</v>
      </c>
      <c r="B6" s="189" t="s">
        <v>57</v>
      </c>
      <c r="C6" s="189" t="s">
        <v>58</v>
      </c>
      <c r="D6" s="189"/>
      <c r="E6" s="189"/>
      <c r="F6" s="189"/>
      <c r="G6" s="189" t="s">
        <v>59</v>
      </c>
      <c r="H6" s="89" t="s">
        <v>60</v>
      </c>
      <c r="I6" s="89" t="s">
        <v>61</v>
      </c>
      <c r="J6" s="190" t="s">
        <v>62</v>
      </c>
      <c r="K6" s="181">
        <v>324000</v>
      </c>
      <c r="L6" s="80">
        <v>26</v>
      </c>
      <c r="M6" s="80">
        <v>0</v>
      </c>
      <c r="N6" s="80">
        <v>77</v>
      </c>
      <c r="O6" s="91">
        <v>5</v>
      </c>
      <c r="P6" s="92">
        <v>0</v>
      </c>
      <c r="Q6" s="93">
        <f>O6+P6</f>
        <v>5</v>
      </c>
      <c r="R6" s="81">
        <f>IFERROR(Q6/N6,"-")</f>
        <v>0.064935064935065</v>
      </c>
      <c r="S6" s="80">
        <v>0</v>
      </c>
      <c r="T6" s="80">
        <v>1</v>
      </c>
      <c r="U6" s="81">
        <f>IFERROR(T6/(Q6),"-")</f>
        <v>0.2</v>
      </c>
      <c r="V6" s="82">
        <f>IFERROR(K6/SUM(Q6:Q9),"-")</f>
        <v>11571.428571429</v>
      </c>
      <c r="W6" s="83">
        <v>1</v>
      </c>
      <c r="X6" s="81">
        <f>IF(Q6=0,"-",W6/Q6)</f>
        <v>0.2</v>
      </c>
      <c r="Y6" s="186">
        <v>15000</v>
      </c>
      <c r="Z6" s="187">
        <f>IFERROR(Y6/Q6,"-")</f>
        <v>3000</v>
      </c>
      <c r="AA6" s="187">
        <f>IFERROR(Y6/W6,"-")</f>
        <v>15000</v>
      </c>
      <c r="AB6" s="181">
        <f>SUM(Y6:Y9)-SUM(K6:K9)</f>
        <v>-270000</v>
      </c>
      <c r="AC6" s="85">
        <f>SUM(Y6:Y9)/SUM(K6:K9)</f>
        <v>0.16666666666667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>
        <v>2</v>
      </c>
      <c r="BG6" s="113">
        <f>IF(Q6=0,"",IF(BF6=0,"",(BF6/Q6)))</f>
        <v>0.4</v>
      </c>
      <c r="BH6" s="112"/>
      <c r="BI6" s="114">
        <f>IFERROR(BH6/BF6,"-")</f>
        <v>0</v>
      </c>
      <c r="BJ6" s="115"/>
      <c r="BK6" s="116">
        <f>IFERROR(BJ6/BF6,"-")</f>
        <v>0</v>
      </c>
      <c r="BL6" s="117"/>
      <c r="BM6" s="117"/>
      <c r="BN6" s="117"/>
      <c r="BO6" s="119">
        <v>3</v>
      </c>
      <c r="BP6" s="120">
        <f>IF(Q6=0,"",IF(BO6=0,"",(BO6/Q6)))</f>
        <v>0.6</v>
      </c>
      <c r="BQ6" s="121">
        <v>1</v>
      </c>
      <c r="BR6" s="122">
        <f>IFERROR(BQ6/BO6,"-")</f>
        <v>0.33333333333333</v>
      </c>
      <c r="BS6" s="123">
        <v>15000</v>
      </c>
      <c r="BT6" s="124">
        <f>IFERROR(BS6/BO6,"-")</f>
        <v>5000</v>
      </c>
      <c r="BU6" s="125"/>
      <c r="BV6" s="125"/>
      <c r="BW6" s="125">
        <v>1</v>
      </c>
      <c r="BX6" s="126"/>
      <c r="BY6" s="127">
        <f>IF(Q6=0,"",IF(BX6=0,"",(BX6/Q6)))</f>
        <v>0</v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1</v>
      </c>
      <c r="CQ6" s="141">
        <v>15000</v>
      </c>
      <c r="CR6" s="141">
        <v>15000</v>
      </c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63</v>
      </c>
      <c r="C7" s="189" t="s">
        <v>58</v>
      </c>
      <c r="D7" s="189"/>
      <c r="E7" s="189"/>
      <c r="F7" s="189"/>
      <c r="G7" s="189" t="s">
        <v>64</v>
      </c>
      <c r="H7" s="89"/>
      <c r="I7" s="89"/>
      <c r="J7" s="89"/>
      <c r="K7" s="181"/>
      <c r="L7" s="80">
        <v>44</v>
      </c>
      <c r="M7" s="80">
        <v>27</v>
      </c>
      <c r="N7" s="80">
        <v>15</v>
      </c>
      <c r="O7" s="91">
        <v>5</v>
      </c>
      <c r="P7" s="92">
        <v>0</v>
      </c>
      <c r="Q7" s="93">
        <f>O7+P7</f>
        <v>5</v>
      </c>
      <c r="R7" s="81">
        <f>IFERROR(Q7/N7,"-")</f>
        <v>0.33333333333333</v>
      </c>
      <c r="S7" s="80">
        <v>2</v>
      </c>
      <c r="T7" s="80">
        <v>0</v>
      </c>
      <c r="U7" s="81">
        <f>IFERROR(T7/(Q7),"-")</f>
        <v>0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>
        <f>IF(Q7=0,"",IF(BO7=0,"",(BO7/Q7)))</f>
        <v>0</v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>
        <v>2</v>
      </c>
      <c r="BY7" s="127">
        <f>IF(Q7=0,"",IF(BX7=0,"",(BX7/Q7)))</f>
        <v>0.4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>
        <v>3</v>
      </c>
      <c r="CH7" s="134">
        <f>IF(Q7=0,"",IF(CG7=0,"",(CG7/Q7)))</f>
        <v>0.6</v>
      </c>
      <c r="CI7" s="135"/>
      <c r="CJ7" s="136">
        <f>IFERROR(CI7/CG7,"-")</f>
        <v>0</v>
      </c>
      <c r="CK7" s="137"/>
      <c r="CL7" s="138">
        <f>IFERROR(CK7/CG7,"-")</f>
        <v>0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/>
      <c r="B8" s="189" t="s">
        <v>65</v>
      </c>
      <c r="C8" s="189" t="s">
        <v>58</v>
      </c>
      <c r="D8" s="189"/>
      <c r="E8" s="189"/>
      <c r="F8" s="189"/>
      <c r="G8" s="189" t="s">
        <v>66</v>
      </c>
      <c r="H8" s="89" t="s">
        <v>67</v>
      </c>
      <c r="I8" s="89" t="s">
        <v>61</v>
      </c>
      <c r="J8" s="190" t="s">
        <v>62</v>
      </c>
      <c r="K8" s="181"/>
      <c r="L8" s="80">
        <v>0</v>
      </c>
      <c r="M8" s="80">
        <v>0</v>
      </c>
      <c r="N8" s="80">
        <v>0</v>
      </c>
      <c r="O8" s="91">
        <v>17</v>
      </c>
      <c r="P8" s="92">
        <v>0</v>
      </c>
      <c r="Q8" s="93">
        <f>O8+P8</f>
        <v>17</v>
      </c>
      <c r="R8" s="81" t="str">
        <f>IFERROR(Q8/N8,"-")</f>
        <v>-</v>
      </c>
      <c r="S8" s="80">
        <v>3</v>
      </c>
      <c r="T8" s="80">
        <v>1</v>
      </c>
      <c r="U8" s="81">
        <f>IFERROR(T8/(Q8),"-")</f>
        <v>0.058823529411765</v>
      </c>
      <c r="V8" s="82"/>
      <c r="W8" s="83">
        <v>3</v>
      </c>
      <c r="X8" s="81">
        <f>IF(Q8=0,"-",W8/Q8)</f>
        <v>0.17647058823529</v>
      </c>
      <c r="Y8" s="186">
        <v>39000</v>
      </c>
      <c r="Z8" s="187">
        <f>IFERROR(Y8/Q8,"-")</f>
        <v>2294.1176470588</v>
      </c>
      <c r="AA8" s="187">
        <f>IFERROR(Y8/W8,"-")</f>
        <v>13000</v>
      </c>
      <c r="AB8" s="181"/>
      <c r="AC8" s="85"/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>
        <v>1</v>
      </c>
      <c r="AO8" s="101">
        <f>IF(Q8=0,"",IF(AN8=0,"",(AN8/Q8)))</f>
        <v>0.058823529411765</v>
      </c>
      <c r="AP8" s="100"/>
      <c r="AQ8" s="102">
        <f>IFERROR(AP8/AN8,"-")</f>
        <v>0</v>
      </c>
      <c r="AR8" s="103"/>
      <c r="AS8" s="104">
        <f>IFERROR(AR8/AN8,"-")</f>
        <v>0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>
        <v>2</v>
      </c>
      <c r="BG8" s="113">
        <f>IF(Q8=0,"",IF(BF8=0,"",(BF8/Q8)))</f>
        <v>0.11764705882353</v>
      </c>
      <c r="BH8" s="112"/>
      <c r="BI8" s="114">
        <f>IFERROR(BH8/BF8,"-")</f>
        <v>0</v>
      </c>
      <c r="BJ8" s="115"/>
      <c r="BK8" s="116">
        <f>IFERROR(BJ8/BF8,"-")</f>
        <v>0</v>
      </c>
      <c r="BL8" s="117"/>
      <c r="BM8" s="117"/>
      <c r="BN8" s="117"/>
      <c r="BO8" s="119">
        <v>7</v>
      </c>
      <c r="BP8" s="120">
        <f>IF(Q8=0,"",IF(BO8=0,"",(BO8/Q8)))</f>
        <v>0.41176470588235</v>
      </c>
      <c r="BQ8" s="121">
        <v>1</v>
      </c>
      <c r="BR8" s="122">
        <f>IFERROR(BQ8/BO8,"-")</f>
        <v>0.14285714285714</v>
      </c>
      <c r="BS8" s="123">
        <v>23000</v>
      </c>
      <c r="BT8" s="124">
        <f>IFERROR(BS8/BO8,"-")</f>
        <v>3285.7142857143</v>
      </c>
      <c r="BU8" s="125"/>
      <c r="BV8" s="125"/>
      <c r="BW8" s="125">
        <v>1</v>
      </c>
      <c r="BX8" s="126">
        <v>6</v>
      </c>
      <c r="BY8" s="127">
        <f>IF(Q8=0,"",IF(BX8=0,"",(BX8/Q8)))</f>
        <v>0.35294117647059</v>
      </c>
      <c r="BZ8" s="128">
        <v>1</v>
      </c>
      <c r="CA8" s="129">
        <f>IFERROR(BZ8/BX8,"-")</f>
        <v>0.16666666666667</v>
      </c>
      <c r="CB8" s="130">
        <v>6000</v>
      </c>
      <c r="CC8" s="131">
        <f>IFERROR(CB8/BX8,"-")</f>
        <v>1000</v>
      </c>
      <c r="CD8" s="132"/>
      <c r="CE8" s="132">
        <v>1</v>
      </c>
      <c r="CF8" s="132"/>
      <c r="CG8" s="133">
        <v>1</v>
      </c>
      <c r="CH8" s="134">
        <f>IF(Q8=0,"",IF(CG8=0,"",(CG8/Q8)))</f>
        <v>0.058823529411765</v>
      </c>
      <c r="CI8" s="135">
        <v>1</v>
      </c>
      <c r="CJ8" s="136">
        <f>IFERROR(CI8/CG8,"-")</f>
        <v>1</v>
      </c>
      <c r="CK8" s="137">
        <v>20000</v>
      </c>
      <c r="CL8" s="138">
        <f>IFERROR(CK8/CG8,"-")</f>
        <v>20000</v>
      </c>
      <c r="CM8" s="139"/>
      <c r="CN8" s="139"/>
      <c r="CO8" s="139">
        <v>1</v>
      </c>
      <c r="CP8" s="140">
        <v>3</v>
      </c>
      <c r="CQ8" s="141">
        <v>39000</v>
      </c>
      <c r="CR8" s="141">
        <v>23000</v>
      </c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68</v>
      </c>
      <c r="C9" s="189" t="s">
        <v>58</v>
      </c>
      <c r="D9" s="189"/>
      <c r="E9" s="189"/>
      <c r="F9" s="189"/>
      <c r="G9" s="189" t="s">
        <v>64</v>
      </c>
      <c r="H9" s="89"/>
      <c r="I9" s="89"/>
      <c r="J9" s="89"/>
      <c r="K9" s="181"/>
      <c r="L9" s="80">
        <v>8</v>
      </c>
      <c r="M9" s="80">
        <v>8</v>
      </c>
      <c r="N9" s="80">
        <v>4</v>
      </c>
      <c r="O9" s="91">
        <v>1</v>
      </c>
      <c r="P9" s="92">
        <v>0</v>
      </c>
      <c r="Q9" s="93">
        <f>O9+P9</f>
        <v>1</v>
      </c>
      <c r="R9" s="81">
        <f>IFERROR(Q9/N9,"-")</f>
        <v>0.25</v>
      </c>
      <c r="S9" s="80">
        <v>0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>
        <v>1</v>
      </c>
      <c r="BP9" s="120">
        <f>IF(Q9=0,"",IF(BO9=0,"",(BO9/Q9)))</f>
        <v>1</v>
      </c>
      <c r="BQ9" s="121"/>
      <c r="BR9" s="122">
        <f>IFERROR(BQ9/BO9,"-")</f>
        <v>0</v>
      </c>
      <c r="BS9" s="123"/>
      <c r="BT9" s="124">
        <f>IFERROR(BS9/BO9,"-")</f>
        <v>0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30"/>
      <c r="B10" s="86"/>
      <c r="C10" s="86"/>
      <c r="D10" s="87"/>
      <c r="E10" s="87"/>
      <c r="F10" s="87"/>
      <c r="G10" s="88"/>
      <c r="H10" s="89"/>
      <c r="I10" s="89"/>
      <c r="J10" s="89"/>
      <c r="K10" s="182"/>
      <c r="L10" s="34"/>
      <c r="M10" s="34"/>
      <c r="N10" s="31"/>
      <c r="O10" s="23"/>
      <c r="P10" s="23"/>
      <c r="Q10" s="23"/>
      <c r="R10" s="32"/>
      <c r="S10" s="32"/>
      <c r="T10" s="23"/>
      <c r="U10" s="32"/>
      <c r="V10" s="25"/>
      <c r="W10" s="25"/>
      <c r="X10" s="25"/>
      <c r="Y10" s="188"/>
      <c r="Z10" s="188"/>
      <c r="AA10" s="188"/>
      <c r="AB10" s="188"/>
      <c r="AC10" s="33"/>
      <c r="AD10" s="58"/>
      <c r="AE10" s="62"/>
      <c r="AF10" s="63"/>
      <c r="AG10" s="62"/>
      <c r="AH10" s="66"/>
      <c r="AI10" s="67"/>
      <c r="AJ10" s="68"/>
      <c r="AK10" s="69"/>
      <c r="AL10" s="69"/>
      <c r="AM10" s="69"/>
      <c r="AN10" s="62"/>
      <c r="AO10" s="63"/>
      <c r="AP10" s="62"/>
      <c r="AQ10" s="66"/>
      <c r="AR10" s="67"/>
      <c r="AS10" s="68"/>
      <c r="AT10" s="69"/>
      <c r="AU10" s="69"/>
      <c r="AV10" s="69"/>
      <c r="AW10" s="62"/>
      <c r="AX10" s="63"/>
      <c r="AY10" s="62"/>
      <c r="AZ10" s="66"/>
      <c r="BA10" s="67"/>
      <c r="BB10" s="68"/>
      <c r="BC10" s="69"/>
      <c r="BD10" s="69"/>
      <c r="BE10" s="69"/>
      <c r="BF10" s="62"/>
      <c r="BG10" s="63"/>
      <c r="BH10" s="62"/>
      <c r="BI10" s="66"/>
      <c r="BJ10" s="67"/>
      <c r="BK10" s="68"/>
      <c r="BL10" s="69"/>
      <c r="BM10" s="69"/>
      <c r="BN10" s="69"/>
      <c r="BO10" s="64"/>
      <c r="BP10" s="65"/>
      <c r="BQ10" s="62"/>
      <c r="BR10" s="66"/>
      <c r="BS10" s="67"/>
      <c r="BT10" s="68"/>
      <c r="BU10" s="69"/>
      <c r="BV10" s="69"/>
      <c r="BW10" s="69"/>
      <c r="BX10" s="64"/>
      <c r="BY10" s="65"/>
      <c r="BZ10" s="62"/>
      <c r="CA10" s="66"/>
      <c r="CB10" s="67"/>
      <c r="CC10" s="68"/>
      <c r="CD10" s="69"/>
      <c r="CE10" s="69"/>
      <c r="CF10" s="69"/>
      <c r="CG10" s="64"/>
      <c r="CH10" s="65"/>
      <c r="CI10" s="62"/>
      <c r="CJ10" s="66"/>
      <c r="CK10" s="67"/>
      <c r="CL10" s="68"/>
      <c r="CM10" s="69"/>
      <c r="CN10" s="69"/>
      <c r="CO10" s="69"/>
      <c r="CP10" s="70"/>
      <c r="CQ10" s="67"/>
      <c r="CR10" s="67"/>
      <c r="CS10" s="67"/>
      <c r="CT10" s="71"/>
    </row>
    <row r="11" spans="1:99">
      <c r="A11" s="30"/>
      <c r="B11" s="37"/>
      <c r="C11" s="37"/>
      <c r="D11" s="21"/>
      <c r="E11" s="21"/>
      <c r="F11" s="21"/>
      <c r="G11" s="22"/>
      <c r="H11" s="36"/>
      <c r="I11" s="36"/>
      <c r="J11" s="74"/>
      <c r="K11" s="183"/>
      <c r="L11" s="34"/>
      <c r="M11" s="34"/>
      <c r="N11" s="31"/>
      <c r="O11" s="23"/>
      <c r="P11" s="23"/>
      <c r="Q11" s="23"/>
      <c r="R11" s="32"/>
      <c r="S11" s="32"/>
      <c r="T11" s="23"/>
      <c r="U11" s="32"/>
      <c r="V11" s="25"/>
      <c r="W11" s="25"/>
      <c r="X11" s="25"/>
      <c r="Y11" s="188"/>
      <c r="Z11" s="188"/>
      <c r="AA11" s="188"/>
      <c r="AB11" s="188"/>
      <c r="AC11" s="33"/>
      <c r="AD11" s="60"/>
      <c r="AE11" s="62"/>
      <c r="AF11" s="63"/>
      <c r="AG11" s="62"/>
      <c r="AH11" s="66"/>
      <c r="AI11" s="67"/>
      <c r="AJ11" s="68"/>
      <c r="AK11" s="69"/>
      <c r="AL11" s="69"/>
      <c r="AM11" s="69"/>
      <c r="AN11" s="62"/>
      <c r="AO11" s="63"/>
      <c r="AP11" s="62"/>
      <c r="AQ11" s="66"/>
      <c r="AR11" s="67"/>
      <c r="AS11" s="68"/>
      <c r="AT11" s="69"/>
      <c r="AU11" s="69"/>
      <c r="AV11" s="69"/>
      <c r="AW11" s="62"/>
      <c r="AX11" s="63"/>
      <c r="AY11" s="62"/>
      <c r="AZ11" s="66"/>
      <c r="BA11" s="67"/>
      <c r="BB11" s="68"/>
      <c r="BC11" s="69"/>
      <c r="BD11" s="69"/>
      <c r="BE11" s="69"/>
      <c r="BF11" s="62"/>
      <c r="BG11" s="63"/>
      <c r="BH11" s="62"/>
      <c r="BI11" s="66"/>
      <c r="BJ11" s="67"/>
      <c r="BK11" s="68"/>
      <c r="BL11" s="69"/>
      <c r="BM11" s="69"/>
      <c r="BN11" s="69"/>
      <c r="BO11" s="64"/>
      <c r="BP11" s="65"/>
      <c r="BQ11" s="62"/>
      <c r="BR11" s="66"/>
      <c r="BS11" s="67"/>
      <c r="BT11" s="68"/>
      <c r="BU11" s="69"/>
      <c r="BV11" s="69"/>
      <c r="BW11" s="69"/>
      <c r="BX11" s="64"/>
      <c r="BY11" s="65"/>
      <c r="BZ11" s="62"/>
      <c r="CA11" s="66"/>
      <c r="CB11" s="67"/>
      <c r="CC11" s="68"/>
      <c r="CD11" s="69"/>
      <c r="CE11" s="69"/>
      <c r="CF11" s="69"/>
      <c r="CG11" s="64"/>
      <c r="CH11" s="65"/>
      <c r="CI11" s="62"/>
      <c r="CJ11" s="66"/>
      <c r="CK11" s="67"/>
      <c r="CL11" s="68"/>
      <c r="CM11" s="69"/>
      <c r="CN11" s="69"/>
      <c r="CO11" s="69"/>
      <c r="CP11" s="70"/>
      <c r="CQ11" s="67"/>
      <c r="CR11" s="67"/>
      <c r="CS11" s="67"/>
      <c r="CT11" s="71"/>
    </row>
    <row r="12" spans="1:99">
      <c r="A12" s="19">
        <f>AC12</f>
        <v>0.16666666666667</v>
      </c>
      <c r="B12" s="39"/>
      <c r="C12" s="39"/>
      <c r="D12" s="39"/>
      <c r="E12" s="39"/>
      <c r="F12" s="39"/>
      <c r="G12" s="39"/>
      <c r="H12" s="40" t="s">
        <v>69</v>
      </c>
      <c r="I12" s="40"/>
      <c r="J12" s="40"/>
      <c r="K12" s="184">
        <f>SUM(K6:K11)</f>
        <v>324000</v>
      </c>
      <c r="L12" s="41">
        <f>SUM(L6:L11)</f>
        <v>78</v>
      </c>
      <c r="M12" s="41">
        <f>SUM(M6:M11)</f>
        <v>35</v>
      </c>
      <c r="N12" s="41">
        <f>SUM(N6:N11)</f>
        <v>96</v>
      </c>
      <c r="O12" s="41">
        <f>SUM(O6:O11)</f>
        <v>28</v>
      </c>
      <c r="P12" s="41">
        <f>SUM(P6:P11)</f>
        <v>0</v>
      </c>
      <c r="Q12" s="41">
        <f>SUM(Q6:Q11)</f>
        <v>28</v>
      </c>
      <c r="R12" s="42">
        <f>IFERROR(Q12/N12,"-")</f>
        <v>0.29166666666667</v>
      </c>
      <c r="S12" s="77">
        <f>SUM(S6:S11)</f>
        <v>5</v>
      </c>
      <c r="T12" s="77">
        <f>SUM(T6:T11)</f>
        <v>2</v>
      </c>
      <c r="U12" s="42">
        <f>IFERROR(S12/Q12,"-")</f>
        <v>0.17857142857143</v>
      </c>
      <c r="V12" s="43">
        <f>IFERROR(K12/Q12,"-")</f>
        <v>11571.428571429</v>
      </c>
      <c r="W12" s="44">
        <f>SUM(W6:W11)</f>
        <v>4</v>
      </c>
      <c r="X12" s="42">
        <f>IFERROR(W12/Q12,"-")</f>
        <v>0.14285714285714</v>
      </c>
      <c r="Y12" s="184">
        <f>SUM(Y6:Y11)</f>
        <v>54000</v>
      </c>
      <c r="Z12" s="184">
        <f>IFERROR(Y12/Q12,"-")</f>
        <v>1928.5714285714</v>
      </c>
      <c r="AA12" s="184">
        <f>IFERROR(Y12/W12,"-")</f>
        <v>13500</v>
      </c>
      <c r="AB12" s="184">
        <f>Y12-K12</f>
        <v>-270000</v>
      </c>
      <c r="AC12" s="46">
        <f>Y12/K12</f>
        <v>0.16666666666667</v>
      </c>
      <c r="AD12" s="59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9"/>
    <mergeCell ref="K6:K9"/>
    <mergeCell ref="V6:V9"/>
    <mergeCell ref="AB6:AB9"/>
    <mergeCell ref="AC6:AC9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2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70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0.084</v>
      </c>
      <c r="B6" s="189" t="s">
        <v>71</v>
      </c>
      <c r="C6" s="189" t="s">
        <v>58</v>
      </c>
      <c r="D6" s="189" t="s">
        <v>72</v>
      </c>
      <c r="E6" s="189" t="s">
        <v>73</v>
      </c>
      <c r="F6" s="189" t="s">
        <v>74</v>
      </c>
      <c r="G6" s="189" t="s">
        <v>75</v>
      </c>
      <c r="H6" s="89" t="s">
        <v>76</v>
      </c>
      <c r="I6" s="89" t="s">
        <v>77</v>
      </c>
      <c r="J6" s="89" t="s">
        <v>78</v>
      </c>
      <c r="K6" s="181">
        <v>200000</v>
      </c>
      <c r="L6" s="80">
        <v>20</v>
      </c>
      <c r="M6" s="80">
        <v>0</v>
      </c>
      <c r="N6" s="80">
        <v>53</v>
      </c>
      <c r="O6" s="91">
        <v>11</v>
      </c>
      <c r="P6" s="92">
        <v>0</v>
      </c>
      <c r="Q6" s="93">
        <f>O6+P6</f>
        <v>11</v>
      </c>
      <c r="R6" s="81">
        <f>IFERROR(Q6/N6,"-")</f>
        <v>0.20754716981132</v>
      </c>
      <c r="S6" s="80">
        <v>0</v>
      </c>
      <c r="T6" s="80">
        <v>2</v>
      </c>
      <c r="U6" s="81">
        <f>IFERROR(T6/(Q6),"-")</f>
        <v>0.18181818181818</v>
      </c>
      <c r="V6" s="82">
        <f>IFERROR(K6/SUM(Q6:Q7),"-")</f>
        <v>13333.333333333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SUM(Y6:Y7)-SUM(K6:K7)</f>
        <v>-183200</v>
      </c>
      <c r="AC6" s="85">
        <f>SUM(Y6:Y7)/SUM(K6:K7)</f>
        <v>0.084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>
        <v>3</v>
      </c>
      <c r="AO6" s="101">
        <f>IF(Q6=0,"",IF(AN6=0,"",(AN6/Q6)))</f>
        <v>0.27272727272727</v>
      </c>
      <c r="AP6" s="100"/>
      <c r="AQ6" s="102">
        <f>IFERROR(AP6/AN6,"-")</f>
        <v>0</v>
      </c>
      <c r="AR6" s="103"/>
      <c r="AS6" s="104">
        <f>IFERROR(AR6/AN6,"-")</f>
        <v>0</v>
      </c>
      <c r="AT6" s="105"/>
      <c r="AU6" s="105"/>
      <c r="AV6" s="105"/>
      <c r="AW6" s="106">
        <v>1</v>
      </c>
      <c r="AX6" s="107">
        <f>IF(Q6=0,"",IF(AW6=0,"",(AW6/Q6)))</f>
        <v>0.090909090909091</v>
      </c>
      <c r="AY6" s="106"/>
      <c r="AZ6" s="108">
        <f>IFERROR(AY6/AW6,"-")</f>
        <v>0</v>
      </c>
      <c r="BA6" s="109"/>
      <c r="BB6" s="110">
        <f>IFERROR(BA6/AW6,"-")</f>
        <v>0</v>
      </c>
      <c r="BC6" s="111"/>
      <c r="BD6" s="111"/>
      <c r="BE6" s="111"/>
      <c r="BF6" s="112">
        <v>1</v>
      </c>
      <c r="BG6" s="113">
        <f>IF(Q6=0,"",IF(BF6=0,"",(BF6/Q6)))</f>
        <v>0.090909090909091</v>
      </c>
      <c r="BH6" s="112"/>
      <c r="BI6" s="114">
        <f>IFERROR(BH6/BF6,"-")</f>
        <v>0</v>
      </c>
      <c r="BJ6" s="115"/>
      <c r="BK6" s="116">
        <f>IFERROR(BJ6/BF6,"-")</f>
        <v>0</v>
      </c>
      <c r="BL6" s="117"/>
      <c r="BM6" s="117"/>
      <c r="BN6" s="117"/>
      <c r="BO6" s="119">
        <v>2</v>
      </c>
      <c r="BP6" s="120">
        <f>IF(Q6=0,"",IF(BO6=0,"",(BO6/Q6)))</f>
        <v>0.18181818181818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>
        <v>3</v>
      </c>
      <c r="BY6" s="127">
        <f>IF(Q6=0,"",IF(BX6=0,"",(BX6/Q6)))</f>
        <v>0.27272727272727</v>
      </c>
      <c r="BZ6" s="128"/>
      <c r="CA6" s="129">
        <f>IFERROR(BZ6/BX6,"-")</f>
        <v>0</v>
      </c>
      <c r="CB6" s="130"/>
      <c r="CC6" s="131">
        <f>IFERROR(CB6/BX6,"-")</f>
        <v>0</v>
      </c>
      <c r="CD6" s="132"/>
      <c r="CE6" s="132"/>
      <c r="CF6" s="132"/>
      <c r="CG6" s="133">
        <v>1</v>
      </c>
      <c r="CH6" s="134">
        <f>IF(Q6=0,"",IF(CG6=0,"",(CG6/Q6)))</f>
        <v>0.090909090909091</v>
      </c>
      <c r="CI6" s="135"/>
      <c r="CJ6" s="136">
        <f>IFERROR(CI6/CG6,"-")</f>
        <v>0</v>
      </c>
      <c r="CK6" s="137"/>
      <c r="CL6" s="138">
        <f>IFERROR(CK6/CG6,"-")</f>
        <v>0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79</v>
      </c>
      <c r="C7" s="189" t="s">
        <v>58</v>
      </c>
      <c r="D7" s="189"/>
      <c r="E7" s="189"/>
      <c r="F7" s="189"/>
      <c r="G7" s="189" t="s">
        <v>64</v>
      </c>
      <c r="H7" s="89"/>
      <c r="I7" s="89"/>
      <c r="J7" s="89"/>
      <c r="K7" s="181"/>
      <c r="L7" s="80">
        <v>27</v>
      </c>
      <c r="M7" s="80">
        <v>22</v>
      </c>
      <c r="N7" s="80">
        <v>9</v>
      </c>
      <c r="O7" s="91">
        <v>4</v>
      </c>
      <c r="P7" s="92">
        <v>0</v>
      </c>
      <c r="Q7" s="93">
        <f>O7+P7</f>
        <v>4</v>
      </c>
      <c r="R7" s="81">
        <f>IFERROR(Q7/N7,"-")</f>
        <v>0.44444444444444</v>
      </c>
      <c r="S7" s="80">
        <v>2</v>
      </c>
      <c r="T7" s="80">
        <v>0</v>
      </c>
      <c r="U7" s="81">
        <f>IFERROR(T7/(Q7),"-")</f>
        <v>0</v>
      </c>
      <c r="V7" s="82"/>
      <c r="W7" s="83">
        <v>1</v>
      </c>
      <c r="X7" s="81">
        <f>IF(Q7=0,"-",W7/Q7)</f>
        <v>0.25</v>
      </c>
      <c r="Y7" s="186">
        <v>16800</v>
      </c>
      <c r="Z7" s="187">
        <f>IFERROR(Y7/Q7,"-")</f>
        <v>4200</v>
      </c>
      <c r="AA7" s="187">
        <f>IFERROR(Y7/W7,"-")</f>
        <v>16800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>
        <v>1</v>
      </c>
      <c r="BG7" s="113">
        <f>IF(Q7=0,"",IF(BF7=0,"",(BF7/Q7)))</f>
        <v>0.25</v>
      </c>
      <c r="BH7" s="112">
        <v>1</v>
      </c>
      <c r="BI7" s="114">
        <f>IFERROR(BH7/BF7,"-")</f>
        <v>1</v>
      </c>
      <c r="BJ7" s="115">
        <v>16800</v>
      </c>
      <c r="BK7" s="116">
        <f>IFERROR(BJ7/BF7,"-")</f>
        <v>16800</v>
      </c>
      <c r="BL7" s="117"/>
      <c r="BM7" s="117"/>
      <c r="BN7" s="117">
        <v>1</v>
      </c>
      <c r="BO7" s="119">
        <v>1</v>
      </c>
      <c r="BP7" s="120">
        <f>IF(Q7=0,"",IF(BO7=0,"",(BO7/Q7)))</f>
        <v>0.25</v>
      </c>
      <c r="BQ7" s="121">
        <v>1</v>
      </c>
      <c r="BR7" s="122">
        <f>IFERROR(BQ7/BO7,"-")</f>
        <v>1</v>
      </c>
      <c r="BS7" s="123">
        <v>10000</v>
      </c>
      <c r="BT7" s="124">
        <f>IFERROR(BS7/BO7,"-")</f>
        <v>10000</v>
      </c>
      <c r="BU7" s="125"/>
      <c r="BV7" s="125">
        <v>1</v>
      </c>
      <c r="BW7" s="125"/>
      <c r="BX7" s="126">
        <v>2</v>
      </c>
      <c r="BY7" s="127">
        <f>IF(Q7=0,"",IF(BX7=0,"",(BX7/Q7)))</f>
        <v>0.5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1</v>
      </c>
      <c r="CQ7" s="141">
        <v>16800</v>
      </c>
      <c r="CR7" s="141">
        <v>16800</v>
      </c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</v>
      </c>
      <c r="B8" s="189" t="s">
        <v>80</v>
      </c>
      <c r="C8" s="189" t="s">
        <v>58</v>
      </c>
      <c r="D8" s="189" t="s">
        <v>81</v>
      </c>
      <c r="E8" s="189" t="s">
        <v>82</v>
      </c>
      <c r="F8" s="189" t="s">
        <v>83</v>
      </c>
      <c r="G8" s="189" t="s">
        <v>75</v>
      </c>
      <c r="H8" s="89" t="s">
        <v>84</v>
      </c>
      <c r="I8" s="89" t="s">
        <v>85</v>
      </c>
      <c r="J8" s="191" t="s">
        <v>86</v>
      </c>
      <c r="K8" s="181">
        <v>110000</v>
      </c>
      <c r="L8" s="80">
        <v>3</v>
      </c>
      <c r="M8" s="80">
        <v>0</v>
      </c>
      <c r="N8" s="80">
        <v>26</v>
      </c>
      <c r="O8" s="91">
        <v>2</v>
      </c>
      <c r="P8" s="92">
        <v>0</v>
      </c>
      <c r="Q8" s="93">
        <f>O8+P8</f>
        <v>2</v>
      </c>
      <c r="R8" s="81">
        <f>IFERROR(Q8/N8,"-")</f>
        <v>0.076923076923077</v>
      </c>
      <c r="S8" s="80">
        <v>0</v>
      </c>
      <c r="T8" s="80">
        <v>1</v>
      </c>
      <c r="U8" s="81">
        <f>IFERROR(T8/(Q8),"-")</f>
        <v>0.5</v>
      </c>
      <c r="V8" s="82">
        <f>IFERROR(K8/SUM(Q8:Q9),"-")</f>
        <v>36666.666666667</v>
      </c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>
        <f>SUM(Y8:Y9)-SUM(K8:K9)</f>
        <v>-110000</v>
      </c>
      <c r="AC8" s="85">
        <f>SUM(Y8:Y9)/SUM(K8:K9)</f>
        <v>0</v>
      </c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>
        <v>1</v>
      </c>
      <c r="AX8" s="107">
        <f>IF(Q8=0,"",IF(AW8=0,"",(AW8/Q8)))</f>
        <v>0.5</v>
      </c>
      <c r="AY8" s="106"/>
      <c r="AZ8" s="108">
        <f>IFERROR(AY8/AW8,"-")</f>
        <v>0</v>
      </c>
      <c r="BA8" s="109"/>
      <c r="BB8" s="110">
        <f>IFERROR(BA8/AW8,"-")</f>
        <v>0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>
        <v>1</v>
      </c>
      <c r="BP8" s="120">
        <f>IF(Q8=0,"",IF(BO8=0,"",(BO8/Q8)))</f>
        <v>0.5</v>
      </c>
      <c r="BQ8" s="121"/>
      <c r="BR8" s="122">
        <f>IFERROR(BQ8/BO8,"-")</f>
        <v>0</v>
      </c>
      <c r="BS8" s="123"/>
      <c r="BT8" s="124">
        <f>IFERROR(BS8/BO8,"-")</f>
        <v>0</v>
      </c>
      <c r="BU8" s="125"/>
      <c r="BV8" s="125"/>
      <c r="BW8" s="125"/>
      <c r="BX8" s="126"/>
      <c r="BY8" s="127">
        <f>IF(Q8=0,"",IF(BX8=0,"",(BX8/Q8)))</f>
        <v>0</v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87</v>
      </c>
      <c r="C9" s="189" t="s">
        <v>58</v>
      </c>
      <c r="D9" s="189"/>
      <c r="E9" s="189"/>
      <c r="F9" s="189"/>
      <c r="G9" s="189" t="s">
        <v>64</v>
      </c>
      <c r="H9" s="89"/>
      <c r="I9" s="89"/>
      <c r="J9" s="89"/>
      <c r="K9" s="181"/>
      <c r="L9" s="80">
        <v>11</v>
      </c>
      <c r="M9" s="80">
        <v>6</v>
      </c>
      <c r="N9" s="80">
        <v>2</v>
      </c>
      <c r="O9" s="91">
        <v>1</v>
      </c>
      <c r="P9" s="92">
        <v>0</v>
      </c>
      <c r="Q9" s="93">
        <f>O9+P9</f>
        <v>1</v>
      </c>
      <c r="R9" s="81">
        <f>IFERROR(Q9/N9,"-")</f>
        <v>0.5</v>
      </c>
      <c r="S9" s="80">
        <v>0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>
        <f>IF(Q9=0,"",IF(BO9=0,"",(BO9/Q9)))</f>
        <v>0</v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>
        <v>1</v>
      </c>
      <c r="BY9" s="127">
        <f>IF(Q9=0,"",IF(BX9=0,"",(BX9/Q9)))</f>
        <v>1</v>
      </c>
      <c r="BZ9" s="128"/>
      <c r="CA9" s="129">
        <f>IFERROR(BZ9/BX9,"-")</f>
        <v>0</v>
      </c>
      <c r="CB9" s="130"/>
      <c r="CC9" s="131">
        <f>IFERROR(CB9/BX9,"-")</f>
        <v>0</v>
      </c>
      <c r="CD9" s="132"/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</v>
      </c>
      <c r="B10" s="189" t="s">
        <v>88</v>
      </c>
      <c r="C10" s="189" t="s">
        <v>58</v>
      </c>
      <c r="D10" s="189" t="s">
        <v>89</v>
      </c>
      <c r="E10" s="189" t="s">
        <v>82</v>
      </c>
      <c r="F10" s="189" t="s">
        <v>83</v>
      </c>
      <c r="G10" s="189" t="s">
        <v>75</v>
      </c>
      <c r="H10" s="89" t="s">
        <v>90</v>
      </c>
      <c r="I10" s="89" t="s">
        <v>85</v>
      </c>
      <c r="J10" s="89" t="s">
        <v>91</v>
      </c>
      <c r="K10" s="181">
        <v>70000</v>
      </c>
      <c r="L10" s="80">
        <v>1</v>
      </c>
      <c r="M10" s="80">
        <v>0</v>
      </c>
      <c r="N10" s="80">
        <v>9</v>
      </c>
      <c r="O10" s="91">
        <v>1</v>
      </c>
      <c r="P10" s="92">
        <v>0</v>
      </c>
      <c r="Q10" s="93">
        <f>O10+P10</f>
        <v>1</v>
      </c>
      <c r="R10" s="81">
        <f>IFERROR(Q10/N10,"-")</f>
        <v>0.11111111111111</v>
      </c>
      <c r="S10" s="80">
        <v>1</v>
      </c>
      <c r="T10" s="80">
        <v>0</v>
      </c>
      <c r="U10" s="81">
        <f>IFERROR(T10/(Q10),"-")</f>
        <v>0</v>
      </c>
      <c r="V10" s="82">
        <f>IFERROR(K10/SUM(Q10:Q11),"-")</f>
        <v>23333.333333333</v>
      </c>
      <c r="W10" s="83">
        <v>0</v>
      </c>
      <c r="X10" s="81">
        <f>IF(Q10=0,"-",W10/Q10)</f>
        <v>0</v>
      </c>
      <c r="Y10" s="186">
        <v>0</v>
      </c>
      <c r="Z10" s="187">
        <f>IFERROR(Y10/Q10,"-")</f>
        <v>0</v>
      </c>
      <c r="AA10" s="187" t="str">
        <f>IFERROR(Y10/W10,"-")</f>
        <v>-</v>
      </c>
      <c r="AB10" s="181">
        <f>SUM(Y10:Y11)-SUM(K10:K11)</f>
        <v>-70000</v>
      </c>
      <c r="AC10" s="85">
        <f>SUM(Y10:Y11)/SUM(K10:K11)</f>
        <v>0</v>
      </c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>
        <f>IF(Q10=0,"",IF(AN10=0,"",(AN10/Q10)))</f>
        <v>0</v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/>
      <c r="BP10" s="120">
        <f>IF(Q10=0,"",IF(BO10=0,"",(BO10/Q10)))</f>
        <v>0</v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>
        <v>1</v>
      </c>
      <c r="BY10" s="127">
        <f>IF(Q10=0,"",IF(BX10=0,"",(BX10/Q10)))</f>
        <v>1</v>
      </c>
      <c r="BZ10" s="128"/>
      <c r="CA10" s="129">
        <f>IFERROR(BZ10/BX10,"-")</f>
        <v>0</v>
      </c>
      <c r="CB10" s="130"/>
      <c r="CC10" s="131">
        <f>IFERROR(CB10/BX10,"-")</f>
        <v>0</v>
      </c>
      <c r="CD10" s="132"/>
      <c r="CE10" s="132"/>
      <c r="CF10" s="132"/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92</v>
      </c>
      <c r="C11" s="189" t="s">
        <v>58</v>
      </c>
      <c r="D11" s="189"/>
      <c r="E11" s="189"/>
      <c r="F11" s="189"/>
      <c r="G11" s="189" t="s">
        <v>64</v>
      </c>
      <c r="H11" s="89"/>
      <c r="I11" s="89"/>
      <c r="J11" s="89"/>
      <c r="K11" s="181"/>
      <c r="L11" s="80">
        <v>3</v>
      </c>
      <c r="M11" s="80">
        <v>3</v>
      </c>
      <c r="N11" s="80">
        <v>9</v>
      </c>
      <c r="O11" s="91">
        <v>2</v>
      </c>
      <c r="P11" s="92">
        <v>0</v>
      </c>
      <c r="Q11" s="93">
        <f>O11+P11</f>
        <v>2</v>
      </c>
      <c r="R11" s="81">
        <f>IFERROR(Q11/N11,"-")</f>
        <v>0.22222222222222</v>
      </c>
      <c r="S11" s="80">
        <v>2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>
        <f>IF(Q11=0,"",IF(AN11=0,"",(AN11/Q11)))</f>
        <v>0</v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>
        <f>IF(Q11=0,"",IF(BO11=0,"",(BO11/Q11)))</f>
        <v>0</v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>
        <v>1</v>
      </c>
      <c r="BY11" s="127">
        <f>IF(Q11=0,"",IF(BX11=0,"",(BX11/Q11)))</f>
        <v>0.5</v>
      </c>
      <c r="BZ11" s="128"/>
      <c r="CA11" s="129">
        <f>IFERROR(BZ11/BX11,"-")</f>
        <v>0</v>
      </c>
      <c r="CB11" s="130"/>
      <c r="CC11" s="131">
        <f>IFERROR(CB11/BX11,"-")</f>
        <v>0</v>
      </c>
      <c r="CD11" s="132"/>
      <c r="CE11" s="132"/>
      <c r="CF11" s="132"/>
      <c r="CG11" s="133">
        <v>1</v>
      </c>
      <c r="CH11" s="134">
        <f>IF(Q11=0,"",IF(CG11=0,"",(CG11/Q11)))</f>
        <v>0.5</v>
      </c>
      <c r="CI11" s="135"/>
      <c r="CJ11" s="136">
        <f>IFERROR(CI11/CG11,"-")</f>
        <v>0</v>
      </c>
      <c r="CK11" s="137"/>
      <c r="CL11" s="138">
        <f>IFERROR(CK11/CG11,"-")</f>
        <v>0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>
        <f>AC12</f>
        <v>0</v>
      </c>
      <c r="B12" s="189" t="s">
        <v>93</v>
      </c>
      <c r="C12" s="189" t="s">
        <v>94</v>
      </c>
      <c r="D12" s="189" t="s">
        <v>95</v>
      </c>
      <c r="E12" s="189" t="s">
        <v>96</v>
      </c>
      <c r="F12" s="189"/>
      <c r="G12" s="189" t="s">
        <v>75</v>
      </c>
      <c r="H12" s="89" t="s">
        <v>97</v>
      </c>
      <c r="I12" s="89" t="s">
        <v>98</v>
      </c>
      <c r="J12" s="89" t="s">
        <v>99</v>
      </c>
      <c r="K12" s="181">
        <v>75000</v>
      </c>
      <c r="L12" s="80">
        <v>3</v>
      </c>
      <c r="M12" s="80">
        <v>0</v>
      </c>
      <c r="N12" s="80">
        <v>17</v>
      </c>
      <c r="O12" s="91">
        <v>1</v>
      </c>
      <c r="P12" s="92">
        <v>0</v>
      </c>
      <c r="Q12" s="93">
        <f>O12+P12</f>
        <v>1</v>
      </c>
      <c r="R12" s="81">
        <f>IFERROR(Q12/N12,"-")</f>
        <v>0.058823529411765</v>
      </c>
      <c r="S12" s="80">
        <v>0</v>
      </c>
      <c r="T12" s="80">
        <v>0</v>
      </c>
      <c r="U12" s="81">
        <f>IFERROR(T12/(Q12),"-")</f>
        <v>0</v>
      </c>
      <c r="V12" s="82">
        <f>IFERROR(K12/SUM(Q12:Q13),"-")</f>
        <v>75000</v>
      </c>
      <c r="W12" s="83">
        <v>0</v>
      </c>
      <c r="X12" s="81">
        <f>IF(Q12=0,"-",W12/Q12)</f>
        <v>0</v>
      </c>
      <c r="Y12" s="186">
        <v>0</v>
      </c>
      <c r="Z12" s="187">
        <f>IFERROR(Y12/Q12,"-")</f>
        <v>0</v>
      </c>
      <c r="AA12" s="187" t="str">
        <f>IFERROR(Y12/W12,"-")</f>
        <v>-</v>
      </c>
      <c r="AB12" s="181">
        <f>SUM(Y12:Y13)-SUM(K12:K13)</f>
        <v>-75000</v>
      </c>
      <c r="AC12" s="85">
        <f>SUM(Y12:Y13)/SUM(K12:K13)</f>
        <v>0</v>
      </c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>
        <f>IF(Q12=0,"",IF(AN12=0,"",(AN12/Q12)))</f>
        <v>0</v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>
        <v>1</v>
      </c>
      <c r="BG12" s="113">
        <f>IF(Q12=0,"",IF(BF12=0,"",(BF12/Q12)))</f>
        <v>1</v>
      </c>
      <c r="BH12" s="112"/>
      <c r="BI12" s="114">
        <f>IFERROR(BH12/BF12,"-")</f>
        <v>0</v>
      </c>
      <c r="BJ12" s="115"/>
      <c r="BK12" s="116">
        <f>IFERROR(BJ12/BF12,"-")</f>
        <v>0</v>
      </c>
      <c r="BL12" s="117"/>
      <c r="BM12" s="117"/>
      <c r="BN12" s="117"/>
      <c r="BO12" s="119"/>
      <c r="BP12" s="120">
        <f>IF(Q12=0,"",IF(BO12=0,"",(BO12/Q12)))</f>
        <v>0</v>
      </c>
      <c r="BQ12" s="121"/>
      <c r="BR12" s="122" t="str">
        <f>IFERROR(BQ12/BO12,"-")</f>
        <v>-</v>
      </c>
      <c r="BS12" s="123"/>
      <c r="BT12" s="124" t="str">
        <f>IFERROR(BS12/BO12,"-")</f>
        <v>-</v>
      </c>
      <c r="BU12" s="125"/>
      <c r="BV12" s="125"/>
      <c r="BW12" s="125"/>
      <c r="BX12" s="126"/>
      <c r="BY12" s="127">
        <f>IF(Q12=0,"",IF(BX12=0,"",(BX12/Q12)))</f>
        <v>0</v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100</v>
      </c>
      <c r="C13" s="189" t="s">
        <v>94</v>
      </c>
      <c r="D13" s="189"/>
      <c r="E13" s="189"/>
      <c r="F13" s="189"/>
      <c r="G13" s="189" t="s">
        <v>64</v>
      </c>
      <c r="H13" s="89"/>
      <c r="I13" s="89"/>
      <c r="J13" s="89"/>
      <c r="K13" s="181"/>
      <c r="L13" s="80">
        <v>15</v>
      </c>
      <c r="M13" s="80">
        <v>8</v>
      </c>
      <c r="N13" s="80">
        <v>41</v>
      </c>
      <c r="O13" s="91">
        <v>0</v>
      </c>
      <c r="P13" s="92">
        <v>0</v>
      </c>
      <c r="Q13" s="93">
        <f>O13+P13</f>
        <v>0</v>
      </c>
      <c r="R13" s="81">
        <f>IFERROR(Q13/N13,"-")</f>
        <v>0</v>
      </c>
      <c r="S13" s="80">
        <v>0</v>
      </c>
      <c r="T13" s="80">
        <v>0</v>
      </c>
      <c r="U13" s="81" t="str">
        <f>IFERROR(T13/(Q13),"-")</f>
        <v>-</v>
      </c>
      <c r="V13" s="82"/>
      <c r="W13" s="83">
        <v>0</v>
      </c>
      <c r="X13" s="81" t="str">
        <f>IF(Q13=0,"-",W13/Q13)</f>
        <v>-</v>
      </c>
      <c r="Y13" s="186">
        <v>0</v>
      </c>
      <c r="Z13" s="187" t="str">
        <f>IFERROR(Y13/Q13,"-")</f>
        <v>-</v>
      </c>
      <c r="AA13" s="187" t="str">
        <f>IFERROR(Y13/W13,"-")</f>
        <v>-</v>
      </c>
      <c r="AB13" s="181"/>
      <c r="AC13" s="85"/>
      <c r="AD13" s="78"/>
      <c r="AE13" s="94"/>
      <c r="AF13" s="95" t="str">
        <f>IF(Q13=0,"",IF(AE13=0,"",(AE13/Q13)))</f>
        <v/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 t="str">
        <f>IF(Q13=0,"",IF(AN13=0,"",(AN13/Q13)))</f>
        <v/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 t="str">
        <f>IF(Q13=0,"",IF(AW13=0,"",(AW13/Q13)))</f>
        <v/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 t="str">
        <f>IF(Q13=0,"",IF(BF13=0,"",(BF13/Q13)))</f>
        <v/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 t="str">
        <f>IF(Q13=0,"",IF(BO13=0,"",(BO13/Q13)))</f>
        <v/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/>
      <c r="BY13" s="127" t="str">
        <f>IF(Q13=0,"",IF(BX13=0,"",(BX13/Q13)))</f>
        <v/>
      </c>
      <c r="BZ13" s="128"/>
      <c r="CA13" s="129" t="str">
        <f>IFERROR(BZ13/BX13,"-")</f>
        <v>-</v>
      </c>
      <c r="CB13" s="130"/>
      <c r="CC13" s="131" t="str">
        <f>IFERROR(CB13/BX13,"-")</f>
        <v>-</v>
      </c>
      <c r="CD13" s="132"/>
      <c r="CE13" s="132"/>
      <c r="CF13" s="132"/>
      <c r="CG13" s="133"/>
      <c r="CH13" s="134" t="str">
        <f>IF(Q13=0,"",IF(CG13=0,"",(CG13/Q13)))</f>
        <v/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>
        <f>AC14</f>
        <v>0</v>
      </c>
      <c r="B14" s="189" t="s">
        <v>101</v>
      </c>
      <c r="C14" s="189" t="s">
        <v>94</v>
      </c>
      <c r="D14" s="189" t="s">
        <v>95</v>
      </c>
      <c r="E14" s="189" t="s">
        <v>96</v>
      </c>
      <c r="F14" s="189"/>
      <c r="G14" s="189" t="s">
        <v>75</v>
      </c>
      <c r="H14" s="89" t="s">
        <v>102</v>
      </c>
      <c r="I14" s="89" t="s">
        <v>98</v>
      </c>
      <c r="J14" s="89" t="s">
        <v>103</v>
      </c>
      <c r="K14" s="181">
        <v>70000</v>
      </c>
      <c r="L14" s="80">
        <v>18</v>
      </c>
      <c r="M14" s="80">
        <v>0</v>
      </c>
      <c r="N14" s="80">
        <v>72</v>
      </c>
      <c r="O14" s="91">
        <v>5</v>
      </c>
      <c r="P14" s="92">
        <v>0</v>
      </c>
      <c r="Q14" s="93">
        <f>O14+P14</f>
        <v>5</v>
      </c>
      <c r="R14" s="81">
        <f>IFERROR(Q14/N14,"-")</f>
        <v>0.069444444444444</v>
      </c>
      <c r="S14" s="80">
        <v>0</v>
      </c>
      <c r="T14" s="80">
        <v>0</v>
      </c>
      <c r="U14" s="81">
        <f>IFERROR(T14/(Q14),"-")</f>
        <v>0</v>
      </c>
      <c r="V14" s="82">
        <f>IFERROR(K14/SUM(Q14:Q15),"-")</f>
        <v>7000</v>
      </c>
      <c r="W14" s="83">
        <v>0</v>
      </c>
      <c r="X14" s="81">
        <f>IF(Q14=0,"-",W14/Q14)</f>
        <v>0</v>
      </c>
      <c r="Y14" s="186">
        <v>0</v>
      </c>
      <c r="Z14" s="187">
        <f>IFERROR(Y14/Q14,"-")</f>
        <v>0</v>
      </c>
      <c r="AA14" s="187" t="str">
        <f>IFERROR(Y14/W14,"-")</f>
        <v>-</v>
      </c>
      <c r="AB14" s="181">
        <f>SUM(Y14:Y15)-SUM(K14:K15)</f>
        <v>-70000</v>
      </c>
      <c r="AC14" s="85">
        <f>SUM(Y14:Y15)/SUM(K14:K15)</f>
        <v>0</v>
      </c>
      <c r="AD14" s="78"/>
      <c r="AE14" s="94"/>
      <c r="AF14" s="95">
        <f>IF(Q14=0,"",IF(AE14=0,"",(AE14/Q14)))</f>
        <v>0</v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>
        <v>1</v>
      </c>
      <c r="AO14" s="101">
        <f>IF(Q14=0,"",IF(AN14=0,"",(AN14/Q14)))</f>
        <v>0.2</v>
      </c>
      <c r="AP14" s="100"/>
      <c r="AQ14" s="102">
        <f>IFERROR(AP14/AN14,"-")</f>
        <v>0</v>
      </c>
      <c r="AR14" s="103"/>
      <c r="AS14" s="104">
        <f>IFERROR(AR14/AN14,"-")</f>
        <v>0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>
        <f>IF(Q14=0,"",IF(BF14=0,"",(BF14/Q14)))</f>
        <v>0</v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/>
      <c r="BP14" s="120">
        <f>IF(Q14=0,"",IF(BO14=0,"",(BO14/Q14)))</f>
        <v>0</v>
      </c>
      <c r="BQ14" s="121"/>
      <c r="BR14" s="122" t="str">
        <f>IFERROR(BQ14/BO14,"-")</f>
        <v>-</v>
      </c>
      <c r="BS14" s="123"/>
      <c r="BT14" s="124" t="str">
        <f>IFERROR(BS14/BO14,"-")</f>
        <v>-</v>
      </c>
      <c r="BU14" s="125"/>
      <c r="BV14" s="125"/>
      <c r="BW14" s="125"/>
      <c r="BX14" s="126">
        <v>3</v>
      </c>
      <c r="BY14" s="127">
        <f>IF(Q14=0,"",IF(BX14=0,"",(BX14/Q14)))</f>
        <v>0.6</v>
      </c>
      <c r="BZ14" s="128"/>
      <c r="CA14" s="129">
        <f>IFERROR(BZ14/BX14,"-")</f>
        <v>0</v>
      </c>
      <c r="CB14" s="130"/>
      <c r="CC14" s="131">
        <f>IFERROR(CB14/BX14,"-")</f>
        <v>0</v>
      </c>
      <c r="CD14" s="132"/>
      <c r="CE14" s="132"/>
      <c r="CF14" s="132"/>
      <c r="CG14" s="133">
        <v>1</v>
      </c>
      <c r="CH14" s="134">
        <f>IF(Q14=0,"",IF(CG14=0,"",(CG14/Q14)))</f>
        <v>0.2</v>
      </c>
      <c r="CI14" s="135"/>
      <c r="CJ14" s="136">
        <f>IFERROR(CI14/CG14,"-")</f>
        <v>0</v>
      </c>
      <c r="CK14" s="137"/>
      <c r="CL14" s="138">
        <f>IFERROR(CK14/CG14,"-")</f>
        <v>0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104</v>
      </c>
      <c r="C15" s="189" t="s">
        <v>94</v>
      </c>
      <c r="D15" s="189"/>
      <c r="E15" s="189"/>
      <c r="F15" s="189"/>
      <c r="G15" s="189" t="s">
        <v>64</v>
      </c>
      <c r="H15" s="89"/>
      <c r="I15" s="89"/>
      <c r="J15" s="89"/>
      <c r="K15" s="181"/>
      <c r="L15" s="80">
        <v>46</v>
      </c>
      <c r="M15" s="80">
        <v>26</v>
      </c>
      <c r="N15" s="80">
        <v>25</v>
      </c>
      <c r="O15" s="91">
        <v>5</v>
      </c>
      <c r="P15" s="92">
        <v>0</v>
      </c>
      <c r="Q15" s="93">
        <f>O15+P15</f>
        <v>5</v>
      </c>
      <c r="R15" s="81">
        <f>IFERROR(Q15/N15,"-")</f>
        <v>0.2</v>
      </c>
      <c r="S15" s="80">
        <v>3</v>
      </c>
      <c r="T15" s="80">
        <v>0</v>
      </c>
      <c r="U15" s="81">
        <f>IFERROR(T15/(Q15),"-")</f>
        <v>0</v>
      </c>
      <c r="V15" s="82"/>
      <c r="W15" s="83">
        <v>0</v>
      </c>
      <c r="X15" s="81">
        <f>IF(Q15=0,"-",W15/Q15)</f>
        <v>0</v>
      </c>
      <c r="Y15" s="186">
        <v>0</v>
      </c>
      <c r="Z15" s="187">
        <f>IFERROR(Y15/Q15,"-")</f>
        <v>0</v>
      </c>
      <c r="AA15" s="187" t="str">
        <f>IFERROR(Y15/W15,"-")</f>
        <v>-</v>
      </c>
      <c r="AB15" s="181"/>
      <c r="AC15" s="85"/>
      <c r="AD15" s="78"/>
      <c r="AE15" s="94"/>
      <c r="AF15" s="95">
        <f>IF(Q15=0,"",IF(AE15=0,"",(AE15/Q15)))</f>
        <v>0</v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>
        <f>IF(Q15=0,"",IF(AN15=0,"",(AN15/Q15)))</f>
        <v>0</v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>
        <f>IF(Q15=0,"",IF(AW15=0,"",(AW15/Q15)))</f>
        <v>0</v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>
        <f>IF(Q15=0,"",IF(BF15=0,"",(BF15/Q15)))</f>
        <v>0</v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>
        <v>1</v>
      </c>
      <c r="BP15" s="120">
        <f>IF(Q15=0,"",IF(BO15=0,"",(BO15/Q15)))</f>
        <v>0.2</v>
      </c>
      <c r="BQ15" s="121"/>
      <c r="BR15" s="122">
        <f>IFERROR(BQ15/BO15,"-")</f>
        <v>0</v>
      </c>
      <c r="BS15" s="123"/>
      <c r="BT15" s="124">
        <f>IFERROR(BS15/BO15,"-")</f>
        <v>0</v>
      </c>
      <c r="BU15" s="125"/>
      <c r="BV15" s="125"/>
      <c r="BW15" s="125"/>
      <c r="BX15" s="126">
        <v>1</v>
      </c>
      <c r="BY15" s="127">
        <f>IF(Q15=0,"",IF(BX15=0,"",(BX15/Q15)))</f>
        <v>0.2</v>
      </c>
      <c r="BZ15" s="128"/>
      <c r="CA15" s="129">
        <f>IFERROR(BZ15/BX15,"-")</f>
        <v>0</v>
      </c>
      <c r="CB15" s="130"/>
      <c r="CC15" s="131">
        <f>IFERROR(CB15/BX15,"-")</f>
        <v>0</v>
      </c>
      <c r="CD15" s="132"/>
      <c r="CE15" s="132"/>
      <c r="CF15" s="132"/>
      <c r="CG15" s="133">
        <v>3</v>
      </c>
      <c r="CH15" s="134">
        <f>IF(Q15=0,"",IF(CG15=0,"",(CG15/Q15)))</f>
        <v>0.6</v>
      </c>
      <c r="CI15" s="135"/>
      <c r="CJ15" s="136">
        <f>IFERROR(CI15/CG15,"-")</f>
        <v>0</v>
      </c>
      <c r="CK15" s="137"/>
      <c r="CL15" s="138">
        <f>IFERROR(CK15/CG15,"-")</f>
        <v>0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>
        <f>AC16</f>
        <v>0</v>
      </c>
      <c r="B16" s="189" t="s">
        <v>105</v>
      </c>
      <c r="C16" s="189" t="s">
        <v>94</v>
      </c>
      <c r="D16" s="189" t="s">
        <v>95</v>
      </c>
      <c r="E16" s="189" t="s">
        <v>106</v>
      </c>
      <c r="F16" s="189"/>
      <c r="G16" s="189" t="s">
        <v>75</v>
      </c>
      <c r="H16" s="89" t="s">
        <v>107</v>
      </c>
      <c r="I16" s="89" t="s">
        <v>108</v>
      </c>
      <c r="J16" s="89" t="s">
        <v>109</v>
      </c>
      <c r="K16" s="181">
        <v>65000</v>
      </c>
      <c r="L16" s="80">
        <v>0</v>
      </c>
      <c r="M16" s="80">
        <v>0</v>
      </c>
      <c r="N16" s="80">
        <v>1</v>
      </c>
      <c r="O16" s="91">
        <v>0</v>
      </c>
      <c r="P16" s="92">
        <v>0</v>
      </c>
      <c r="Q16" s="93">
        <f>O16+P16</f>
        <v>0</v>
      </c>
      <c r="R16" s="81">
        <f>IFERROR(Q16/N16,"-")</f>
        <v>0</v>
      </c>
      <c r="S16" s="80">
        <v>0</v>
      </c>
      <c r="T16" s="80">
        <v>0</v>
      </c>
      <c r="U16" s="81" t="str">
        <f>IFERROR(T16/(Q16),"-")</f>
        <v>-</v>
      </c>
      <c r="V16" s="82">
        <f>IFERROR(K16/SUM(Q16:Q17),"-")</f>
        <v>65000</v>
      </c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>
        <f>SUM(Y16:Y17)-SUM(K16:K17)</f>
        <v>-65000</v>
      </c>
      <c r="AC16" s="85">
        <f>SUM(Y16:Y17)/SUM(K16:K17)</f>
        <v>0</v>
      </c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110</v>
      </c>
      <c r="C17" s="189" t="s">
        <v>94</v>
      </c>
      <c r="D17" s="189"/>
      <c r="E17" s="189"/>
      <c r="F17" s="189"/>
      <c r="G17" s="189" t="s">
        <v>64</v>
      </c>
      <c r="H17" s="89"/>
      <c r="I17" s="89"/>
      <c r="J17" s="89"/>
      <c r="K17" s="181"/>
      <c r="L17" s="80">
        <v>31</v>
      </c>
      <c r="M17" s="80">
        <v>16</v>
      </c>
      <c r="N17" s="80">
        <v>11</v>
      </c>
      <c r="O17" s="91">
        <v>1</v>
      </c>
      <c r="P17" s="92">
        <v>0</v>
      </c>
      <c r="Q17" s="93">
        <f>O17+P17</f>
        <v>1</v>
      </c>
      <c r="R17" s="81">
        <f>IFERROR(Q17/N17,"-")</f>
        <v>0.090909090909091</v>
      </c>
      <c r="S17" s="80">
        <v>0</v>
      </c>
      <c r="T17" s="80">
        <v>0</v>
      </c>
      <c r="U17" s="81">
        <f>IFERROR(T17/(Q17),"-")</f>
        <v>0</v>
      </c>
      <c r="V17" s="82"/>
      <c r="W17" s="83">
        <v>0</v>
      </c>
      <c r="X17" s="81">
        <f>IF(Q17=0,"-",W17/Q17)</f>
        <v>0</v>
      </c>
      <c r="Y17" s="186">
        <v>0</v>
      </c>
      <c r="Z17" s="187">
        <f>IFERROR(Y17/Q17,"-")</f>
        <v>0</v>
      </c>
      <c r="AA17" s="187" t="str">
        <f>IFERROR(Y17/W17,"-")</f>
        <v>-</v>
      </c>
      <c r="AB17" s="181"/>
      <c r="AC17" s="85"/>
      <c r="AD17" s="78"/>
      <c r="AE17" s="94"/>
      <c r="AF17" s="95">
        <f>IF(Q17=0,"",IF(AE17=0,"",(AE17/Q17)))</f>
        <v>0</v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>
        <v>1</v>
      </c>
      <c r="AO17" s="101">
        <f>IF(Q17=0,"",IF(AN17=0,"",(AN17/Q17)))</f>
        <v>1</v>
      </c>
      <c r="AP17" s="100"/>
      <c r="AQ17" s="102">
        <f>IFERROR(AP17/AN17,"-")</f>
        <v>0</v>
      </c>
      <c r="AR17" s="103"/>
      <c r="AS17" s="104">
        <f>IFERROR(AR17/AN17,"-")</f>
        <v>0</v>
      </c>
      <c r="AT17" s="105"/>
      <c r="AU17" s="105"/>
      <c r="AV17" s="105"/>
      <c r="AW17" s="106"/>
      <c r="AX17" s="107">
        <f>IF(Q17=0,"",IF(AW17=0,"",(AW17/Q17)))</f>
        <v>0</v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>
        <f>IF(Q17=0,"",IF(BF17=0,"",(BF17/Q17)))</f>
        <v>0</v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>
        <f>IF(Q17=0,"",IF(BO17=0,"",(BO17/Q17)))</f>
        <v>0</v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/>
      <c r="BY17" s="127">
        <f>IF(Q17=0,"",IF(BX17=0,"",(BX17/Q17)))</f>
        <v>0</v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>
        <f>IF(Q17=0,"",IF(CG17=0,"",(CG17/Q17)))</f>
        <v>0</v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30"/>
      <c r="B18" s="86"/>
      <c r="C18" s="86"/>
      <c r="D18" s="87"/>
      <c r="E18" s="87"/>
      <c r="F18" s="87"/>
      <c r="G18" s="88"/>
      <c r="H18" s="89"/>
      <c r="I18" s="89"/>
      <c r="J18" s="89"/>
      <c r="K18" s="182"/>
      <c r="L18" s="34"/>
      <c r="M18" s="34"/>
      <c r="N18" s="31"/>
      <c r="O18" s="23"/>
      <c r="P18" s="23"/>
      <c r="Q18" s="23"/>
      <c r="R18" s="32"/>
      <c r="S18" s="32"/>
      <c r="T18" s="23"/>
      <c r="U18" s="32"/>
      <c r="V18" s="25"/>
      <c r="W18" s="25"/>
      <c r="X18" s="25"/>
      <c r="Y18" s="188"/>
      <c r="Z18" s="188"/>
      <c r="AA18" s="188"/>
      <c r="AB18" s="188"/>
      <c r="AC18" s="33"/>
      <c r="AD18" s="58"/>
      <c r="AE18" s="62"/>
      <c r="AF18" s="63"/>
      <c r="AG18" s="62"/>
      <c r="AH18" s="66"/>
      <c r="AI18" s="67"/>
      <c r="AJ18" s="68"/>
      <c r="AK18" s="69"/>
      <c r="AL18" s="69"/>
      <c r="AM18" s="69"/>
      <c r="AN18" s="62"/>
      <c r="AO18" s="63"/>
      <c r="AP18" s="62"/>
      <c r="AQ18" s="66"/>
      <c r="AR18" s="67"/>
      <c r="AS18" s="68"/>
      <c r="AT18" s="69"/>
      <c r="AU18" s="69"/>
      <c r="AV18" s="69"/>
      <c r="AW18" s="62"/>
      <c r="AX18" s="63"/>
      <c r="AY18" s="62"/>
      <c r="AZ18" s="66"/>
      <c r="BA18" s="67"/>
      <c r="BB18" s="68"/>
      <c r="BC18" s="69"/>
      <c r="BD18" s="69"/>
      <c r="BE18" s="69"/>
      <c r="BF18" s="62"/>
      <c r="BG18" s="63"/>
      <c r="BH18" s="62"/>
      <c r="BI18" s="66"/>
      <c r="BJ18" s="67"/>
      <c r="BK18" s="68"/>
      <c r="BL18" s="69"/>
      <c r="BM18" s="69"/>
      <c r="BN18" s="69"/>
      <c r="BO18" s="64"/>
      <c r="BP18" s="65"/>
      <c r="BQ18" s="62"/>
      <c r="BR18" s="66"/>
      <c r="BS18" s="67"/>
      <c r="BT18" s="68"/>
      <c r="BU18" s="69"/>
      <c r="BV18" s="69"/>
      <c r="BW18" s="69"/>
      <c r="BX18" s="64"/>
      <c r="BY18" s="65"/>
      <c r="BZ18" s="62"/>
      <c r="CA18" s="66"/>
      <c r="CB18" s="67"/>
      <c r="CC18" s="68"/>
      <c r="CD18" s="69"/>
      <c r="CE18" s="69"/>
      <c r="CF18" s="69"/>
      <c r="CG18" s="64"/>
      <c r="CH18" s="65"/>
      <c r="CI18" s="62"/>
      <c r="CJ18" s="66"/>
      <c r="CK18" s="67"/>
      <c r="CL18" s="68"/>
      <c r="CM18" s="69"/>
      <c r="CN18" s="69"/>
      <c r="CO18" s="69"/>
      <c r="CP18" s="70"/>
      <c r="CQ18" s="67"/>
      <c r="CR18" s="67"/>
      <c r="CS18" s="67"/>
      <c r="CT18" s="71"/>
    </row>
    <row r="19" spans="1:99">
      <c r="A19" s="30"/>
      <c r="B19" s="37"/>
      <c r="C19" s="37"/>
      <c r="D19" s="21"/>
      <c r="E19" s="21"/>
      <c r="F19" s="21"/>
      <c r="G19" s="22"/>
      <c r="H19" s="36"/>
      <c r="I19" s="36"/>
      <c r="J19" s="74"/>
      <c r="K19" s="183"/>
      <c r="L19" s="34"/>
      <c r="M19" s="34"/>
      <c r="N19" s="31"/>
      <c r="O19" s="23"/>
      <c r="P19" s="23"/>
      <c r="Q19" s="23"/>
      <c r="R19" s="32"/>
      <c r="S19" s="32"/>
      <c r="T19" s="23"/>
      <c r="U19" s="32"/>
      <c r="V19" s="25"/>
      <c r="W19" s="25"/>
      <c r="X19" s="25"/>
      <c r="Y19" s="188"/>
      <c r="Z19" s="188"/>
      <c r="AA19" s="188"/>
      <c r="AB19" s="188"/>
      <c r="AC19" s="33"/>
      <c r="AD19" s="60"/>
      <c r="AE19" s="62"/>
      <c r="AF19" s="63"/>
      <c r="AG19" s="62"/>
      <c r="AH19" s="66"/>
      <c r="AI19" s="67"/>
      <c r="AJ19" s="68"/>
      <c r="AK19" s="69"/>
      <c r="AL19" s="69"/>
      <c r="AM19" s="69"/>
      <c r="AN19" s="62"/>
      <c r="AO19" s="63"/>
      <c r="AP19" s="62"/>
      <c r="AQ19" s="66"/>
      <c r="AR19" s="67"/>
      <c r="AS19" s="68"/>
      <c r="AT19" s="69"/>
      <c r="AU19" s="69"/>
      <c r="AV19" s="69"/>
      <c r="AW19" s="62"/>
      <c r="AX19" s="63"/>
      <c r="AY19" s="62"/>
      <c r="AZ19" s="66"/>
      <c r="BA19" s="67"/>
      <c r="BB19" s="68"/>
      <c r="BC19" s="69"/>
      <c r="BD19" s="69"/>
      <c r="BE19" s="69"/>
      <c r="BF19" s="62"/>
      <c r="BG19" s="63"/>
      <c r="BH19" s="62"/>
      <c r="BI19" s="66"/>
      <c r="BJ19" s="67"/>
      <c r="BK19" s="68"/>
      <c r="BL19" s="69"/>
      <c r="BM19" s="69"/>
      <c r="BN19" s="69"/>
      <c r="BO19" s="64"/>
      <c r="BP19" s="65"/>
      <c r="BQ19" s="62"/>
      <c r="BR19" s="66"/>
      <c r="BS19" s="67"/>
      <c r="BT19" s="68"/>
      <c r="BU19" s="69"/>
      <c r="BV19" s="69"/>
      <c r="BW19" s="69"/>
      <c r="BX19" s="64"/>
      <c r="BY19" s="65"/>
      <c r="BZ19" s="62"/>
      <c r="CA19" s="66"/>
      <c r="CB19" s="67"/>
      <c r="CC19" s="68"/>
      <c r="CD19" s="69"/>
      <c r="CE19" s="69"/>
      <c r="CF19" s="69"/>
      <c r="CG19" s="64"/>
      <c r="CH19" s="65"/>
      <c r="CI19" s="62"/>
      <c r="CJ19" s="66"/>
      <c r="CK19" s="67"/>
      <c r="CL19" s="68"/>
      <c r="CM19" s="69"/>
      <c r="CN19" s="69"/>
      <c r="CO19" s="69"/>
      <c r="CP19" s="70"/>
      <c r="CQ19" s="67"/>
      <c r="CR19" s="67"/>
      <c r="CS19" s="67"/>
      <c r="CT19" s="71"/>
    </row>
    <row r="20" spans="1:99">
      <c r="A20" s="19">
        <f>AC20</f>
        <v>0.028474576271186</v>
      </c>
      <c r="B20" s="39"/>
      <c r="C20" s="39"/>
      <c r="D20" s="39"/>
      <c r="E20" s="39"/>
      <c r="F20" s="39"/>
      <c r="G20" s="39"/>
      <c r="H20" s="40" t="s">
        <v>111</v>
      </c>
      <c r="I20" s="40"/>
      <c r="J20" s="40"/>
      <c r="K20" s="184">
        <f>SUM(K6:K19)</f>
        <v>590000</v>
      </c>
      <c r="L20" s="41">
        <f>SUM(L6:L19)</f>
        <v>178</v>
      </c>
      <c r="M20" s="41">
        <f>SUM(M6:M19)</f>
        <v>81</v>
      </c>
      <c r="N20" s="41">
        <f>SUM(N6:N19)</f>
        <v>275</v>
      </c>
      <c r="O20" s="41">
        <f>SUM(O6:O19)</f>
        <v>33</v>
      </c>
      <c r="P20" s="41">
        <f>SUM(P6:P19)</f>
        <v>0</v>
      </c>
      <c r="Q20" s="41">
        <f>SUM(Q6:Q19)</f>
        <v>33</v>
      </c>
      <c r="R20" s="42">
        <f>IFERROR(Q20/N20,"-")</f>
        <v>0.12</v>
      </c>
      <c r="S20" s="77">
        <f>SUM(S6:S19)</f>
        <v>8</v>
      </c>
      <c r="T20" s="77">
        <f>SUM(T6:T19)</f>
        <v>3</v>
      </c>
      <c r="U20" s="42">
        <f>IFERROR(S20/Q20,"-")</f>
        <v>0.24242424242424</v>
      </c>
      <c r="V20" s="43">
        <f>IFERROR(K20/Q20,"-")</f>
        <v>17878.787878788</v>
      </c>
      <c r="W20" s="44">
        <f>SUM(W6:W19)</f>
        <v>1</v>
      </c>
      <c r="X20" s="42">
        <f>IFERROR(W20/Q20,"-")</f>
        <v>0.03030303030303</v>
      </c>
      <c r="Y20" s="184">
        <f>SUM(Y6:Y19)</f>
        <v>16800</v>
      </c>
      <c r="Z20" s="184">
        <f>IFERROR(Y20/Q20,"-")</f>
        <v>509.09090909091</v>
      </c>
      <c r="AA20" s="184">
        <f>IFERROR(Y20/W20,"-")</f>
        <v>16800</v>
      </c>
      <c r="AB20" s="184">
        <f>Y20-K20</f>
        <v>-573200</v>
      </c>
      <c r="AC20" s="46">
        <f>Y20/K20</f>
        <v>0.028474576271186</v>
      </c>
      <c r="AD20" s="59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  <mergeCell ref="A14:A15"/>
    <mergeCell ref="K14:K15"/>
    <mergeCell ref="V14:V15"/>
    <mergeCell ref="AB14:AB15"/>
    <mergeCell ref="AC14:AC15"/>
    <mergeCell ref="A16:A17"/>
    <mergeCell ref="K16:K17"/>
    <mergeCell ref="V16:V17"/>
    <mergeCell ref="AB16:AB17"/>
    <mergeCell ref="AC16:AC17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112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113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114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115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116</v>
      </c>
      <c r="C6" s="189" t="s">
        <v>117</v>
      </c>
      <c r="D6" s="189"/>
      <c r="E6" s="189" t="s">
        <v>118</v>
      </c>
      <c r="F6" s="89" t="s">
        <v>119</v>
      </c>
      <c r="G6" s="89" t="s">
        <v>120</v>
      </c>
      <c r="H6" s="181">
        <v>0</v>
      </c>
      <c r="I6" s="84">
        <v>1500</v>
      </c>
      <c r="J6" s="80">
        <v>0</v>
      </c>
      <c r="K6" s="80">
        <v>0</v>
      </c>
      <c r="L6" s="80">
        <v>1</v>
      </c>
      <c r="M6" s="93">
        <v>0</v>
      </c>
      <c r="N6" s="144">
        <v>0</v>
      </c>
      <c r="O6" s="81">
        <f>IFERROR(M6/L6,"-")</f>
        <v>0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121</v>
      </c>
      <c r="C7" s="189" t="s">
        <v>117</v>
      </c>
      <c r="D7" s="189"/>
      <c r="E7" s="189" t="s">
        <v>118</v>
      </c>
      <c r="F7" s="89" t="s">
        <v>122</v>
      </c>
      <c r="G7" s="89" t="s">
        <v>120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123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1</v>
      </c>
      <c r="M10" s="41">
        <f>SUM(M6:M9)</f>
        <v>0</v>
      </c>
      <c r="N10" s="41">
        <f>SUM(N6:N9)</f>
        <v>0</v>
      </c>
      <c r="O10" s="42">
        <f>IFERROR(M10/L10,"-")</f>
        <v>0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6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124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113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125</v>
      </c>
      <c r="C6" s="189" t="s">
        <v>126</v>
      </c>
      <c r="D6" s="189" t="s">
        <v>127</v>
      </c>
      <c r="E6" s="189" t="s">
        <v>75</v>
      </c>
      <c r="F6" s="89" t="s">
        <v>128</v>
      </c>
      <c r="G6" s="89" t="s">
        <v>120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0.29138565361576</v>
      </c>
      <c r="B7" s="189" t="s">
        <v>129</v>
      </c>
      <c r="C7" s="189" t="s">
        <v>126</v>
      </c>
      <c r="D7" s="189" t="s">
        <v>127</v>
      </c>
      <c r="E7" s="189" t="s">
        <v>75</v>
      </c>
      <c r="F7" s="89" t="s">
        <v>130</v>
      </c>
      <c r="G7" s="89" t="s">
        <v>120</v>
      </c>
      <c r="H7" s="181">
        <v>3103207</v>
      </c>
      <c r="I7" s="80">
        <v>4192</v>
      </c>
      <c r="J7" s="80">
        <v>0</v>
      </c>
      <c r="K7" s="80">
        <v>60385</v>
      </c>
      <c r="L7" s="93">
        <v>897</v>
      </c>
      <c r="M7" s="81">
        <f>IFERROR(L7/K7,"-")</f>
        <v>0.014854682454252</v>
      </c>
      <c r="N7" s="80">
        <v>58</v>
      </c>
      <c r="O7" s="80">
        <v>116</v>
      </c>
      <c r="P7" s="81">
        <f>IFERROR(N7/(L7),"-")</f>
        <v>0.064659977703456</v>
      </c>
      <c r="Q7" s="82">
        <f>IFERROR(H7/SUM(L7:L7),"-")</f>
        <v>3459.5395763657</v>
      </c>
      <c r="R7" s="83">
        <v>49</v>
      </c>
      <c r="S7" s="81">
        <f>IF(L7=0,"-",R7/L7)</f>
        <v>0.054626532887402</v>
      </c>
      <c r="T7" s="186">
        <v>904230</v>
      </c>
      <c r="U7" s="187">
        <f>IFERROR(T7/L7,"-")</f>
        <v>1008.0602006689</v>
      </c>
      <c r="V7" s="187">
        <f>IFERROR(T7/R7,"-")</f>
        <v>18453.673469388</v>
      </c>
      <c r="W7" s="181">
        <f>SUM(T7:T7)-SUM(H7:H7)</f>
        <v>-2198977</v>
      </c>
      <c r="X7" s="85">
        <f>SUM(T7:T7)/SUM(H7:H7)</f>
        <v>0.29138565361576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>
        <v>2</v>
      </c>
      <c r="AJ7" s="101">
        <f>IF(L7=0,"",IF(AI7=0,"",(AI7/L7)))</f>
        <v>0.0022296544035674</v>
      </c>
      <c r="AK7" s="100"/>
      <c r="AL7" s="102">
        <f>IFERROR(AK7/AI7,"-")</f>
        <v>0</v>
      </c>
      <c r="AM7" s="103"/>
      <c r="AN7" s="104">
        <f>IFERROR(AM7/AI7,"-")</f>
        <v>0</v>
      </c>
      <c r="AO7" s="105"/>
      <c r="AP7" s="105"/>
      <c r="AQ7" s="105"/>
      <c r="AR7" s="106">
        <v>4</v>
      </c>
      <c r="AS7" s="107">
        <f>IF(L7=0,"",IF(AR7=0,"",(AR7/L7)))</f>
        <v>0.0044593088071349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32</v>
      </c>
      <c r="BB7" s="113">
        <f>IF(L7=0,"",IF(BA7=0,"",(BA7/L7)))</f>
        <v>0.035674470457079</v>
      </c>
      <c r="BC7" s="112">
        <v>3</v>
      </c>
      <c r="BD7" s="114">
        <f>IFERROR(BC7/BA7,"-")</f>
        <v>0.09375</v>
      </c>
      <c r="BE7" s="115">
        <v>44000</v>
      </c>
      <c r="BF7" s="116">
        <f>IFERROR(BE7/BA7,"-")</f>
        <v>1375</v>
      </c>
      <c r="BG7" s="117">
        <v>1</v>
      </c>
      <c r="BH7" s="117"/>
      <c r="BI7" s="117">
        <v>2</v>
      </c>
      <c r="BJ7" s="119">
        <v>360</v>
      </c>
      <c r="BK7" s="120">
        <f>IF(L7=0,"",IF(BJ7=0,"",(BJ7/L7)))</f>
        <v>0.40133779264214</v>
      </c>
      <c r="BL7" s="121">
        <v>18</v>
      </c>
      <c r="BM7" s="122">
        <f>IFERROR(BL7/BJ7,"-")</f>
        <v>0.05</v>
      </c>
      <c r="BN7" s="123">
        <v>287030</v>
      </c>
      <c r="BO7" s="124">
        <f>IFERROR(BN7/BJ7,"-")</f>
        <v>797.30555555556</v>
      </c>
      <c r="BP7" s="125">
        <v>10</v>
      </c>
      <c r="BQ7" s="125"/>
      <c r="BR7" s="125">
        <v>8</v>
      </c>
      <c r="BS7" s="126">
        <v>352</v>
      </c>
      <c r="BT7" s="127">
        <f>IF(L7=0,"",IF(BS7=0,"",(BS7/L7)))</f>
        <v>0.39241917502787</v>
      </c>
      <c r="BU7" s="128">
        <v>24</v>
      </c>
      <c r="BV7" s="129">
        <f>IFERROR(BU7/BS7,"-")</f>
        <v>0.068181818181818</v>
      </c>
      <c r="BW7" s="130">
        <v>425200</v>
      </c>
      <c r="BX7" s="131">
        <f>IFERROR(BW7/BS7,"-")</f>
        <v>1207.9545454545</v>
      </c>
      <c r="BY7" s="132">
        <v>12</v>
      </c>
      <c r="BZ7" s="132">
        <v>4</v>
      </c>
      <c r="CA7" s="132">
        <v>8</v>
      </c>
      <c r="CB7" s="133">
        <v>147</v>
      </c>
      <c r="CC7" s="134">
        <f>IF(L7=0,"",IF(CB7=0,"",(CB7/L7)))</f>
        <v>0.16387959866221</v>
      </c>
      <c r="CD7" s="135">
        <v>4</v>
      </c>
      <c r="CE7" s="136">
        <f>IFERROR(CD7/CB7,"-")</f>
        <v>0.027210884353741</v>
      </c>
      <c r="CF7" s="137">
        <v>148000</v>
      </c>
      <c r="CG7" s="138">
        <f>IFERROR(CF7/CB7,"-")</f>
        <v>1006.8027210884</v>
      </c>
      <c r="CH7" s="139">
        <v>3</v>
      </c>
      <c r="CI7" s="139"/>
      <c r="CJ7" s="139">
        <v>1</v>
      </c>
      <c r="CK7" s="140">
        <v>49</v>
      </c>
      <c r="CL7" s="141">
        <v>904230</v>
      </c>
      <c r="CM7" s="141">
        <v>130000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0.24824486403206</v>
      </c>
      <c r="B8" s="189" t="s">
        <v>131</v>
      </c>
      <c r="C8" s="189" t="s">
        <v>126</v>
      </c>
      <c r="D8" s="189" t="s">
        <v>127</v>
      </c>
      <c r="E8" s="189" t="s">
        <v>75</v>
      </c>
      <c r="F8" s="89" t="s">
        <v>132</v>
      </c>
      <c r="G8" s="89" t="s">
        <v>120</v>
      </c>
      <c r="H8" s="181">
        <v>2143851</v>
      </c>
      <c r="I8" s="80">
        <v>1843</v>
      </c>
      <c r="J8" s="80">
        <v>0</v>
      </c>
      <c r="K8" s="80">
        <v>42210</v>
      </c>
      <c r="L8" s="93">
        <v>913</v>
      </c>
      <c r="M8" s="81">
        <f>IFERROR(L8/K8,"-")</f>
        <v>0.021629945510543</v>
      </c>
      <c r="N8" s="80">
        <v>36</v>
      </c>
      <c r="O8" s="80">
        <v>221</v>
      </c>
      <c r="P8" s="81">
        <f>IFERROR(N8/(L8),"-")</f>
        <v>0.039430449069003</v>
      </c>
      <c r="Q8" s="82">
        <f>IFERROR(H8/SUM(L8:L8),"-")</f>
        <v>2348.139101862</v>
      </c>
      <c r="R8" s="83">
        <v>51</v>
      </c>
      <c r="S8" s="81">
        <f>IF(L8=0,"-",R8/L8)</f>
        <v>0.055859802847755</v>
      </c>
      <c r="T8" s="186">
        <v>532200</v>
      </c>
      <c r="U8" s="187">
        <f>IFERROR(T8/L8,"-")</f>
        <v>582.9134720701</v>
      </c>
      <c r="V8" s="187">
        <f>IFERROR(T8/R8,"-")</f>
        <v>10435.294117647</v>
      </c>
      <c r="W8" s="181">
        <f>SUM(T8:T8)-SUM(H8:H8)</f>
        <v>-1611651</v>
      </c>
      <c r="X8" s="85">
        <f>SUM(T8:T8)/SUM(H8:H8)</f>
        <v>0.24824486403206</v>
      </c>
      <c r="Y8" s="78"/>
      <c r="Z8" s="94">
        <v>57</v>
      </c>
      <c r="AA8" s="95">
        <f>IF(L8=0,"",IF(Z8=0,"",(Z8/L8)))</f>
        <v>0.062431544359255</v>
      </c>
      <c r="AB8" s="94"/>
      <c r="AC8" s="96">
        <f>IFERROR(AB8/Z8,"-")</f>
        <v>0</v>
      </c>
      <c r="AD8" s="97"/>
      <c r="AE8" s="98">
        <f>IFERROR(AD8/Z8,"-")</f>
        <v>0</v>
      </c>
      <c r="AF8" s="99"/>
      <c r="AG8" s="99"/>
      <c r="AH8" s="99"/>
      <c r="AI8" s="100">
        <v>144</v>
      </c>
      <c r="AJ8" s="101">
        <f>IF(L8=0,"",IF(AI8=0,"",(AI8/L8)))</f>
        <v>0.15772179627601</v>
      </c>
      <c r="AK8" s="100">
        <v>3</v>
      </c>
      <c r="AL8" s="102">
        <f>IFERROR(AK8/AI8,"-")</f>
        <v>0.020833333333333</v>
      </c>
      <c r="AM8" s="103">
        <v>33000</v>
      </c>
      <c r="AN8" s="104">
        <f>IFERROR(AM8/AI8,"-")</f>
        <v>229.16666666667</v>
      </c>
      <c r="AO8" s="105">
        <v>1</v>
      </c>
      <c r="AP8" s="105">
        <v>1</v>
      </c>
      <c r="AQ8" s="105">
        <v>1</v>
      </c>
      <c r="AR8" s="106">
        <v>104</v>
      </c>
      <c r="AS8" s="107">
        <f>IF(L8=0,"",IF(AR8=0,"",(AR8/L8)))</f>
        <v>0.11391018619934</v>
      </c>
      <c r="AT8" s="106">
        <v>3</v>
      </c>
      <c r="AU8" s="108">
        <f>IFERROR(AT8/AR8,"-")</f>
        <v>0.028846153846154</v>
      </c>
      <c r="AV8" s="109">
        <v>16000</v>
      </c>
      <c r="AW8" s="110">
        <f>IFERROR(AV8/AR8,"-")</f>
        <v>153.84615384615</v>
      </c>
      <c r="AX8" s="111">
        <v>2</v>
      </c>
      <c r="AY8" s="111">
        <v>1</v>
      </c>
      <c r="AZ8" s="111"/>
      <c r="BA8" s="112">
        <v>171</v>
      </c>
      <c r="BB8" s="113">
        <f>IF(L8=0,"",IF(BA8=0,"",(BA8/L8)))</f>
        <v>0.18729463307777</v>
      </c>
      <c r="BC8" s="112">
        <v>4</v>
      </c>
      <c r="BD8" s="114">
        <f>IFERROR(BC8/BA8,"-")</f>
        <v>0.023391812865497</v>
      </c>
      <c r="BE8" s="115">
        <v>9200</v>
      </c>
      <c r="BF8" s="116">
        <f>IFERROR(BE8/BA8,"-")</f>
        <v>53.801169590643</v>
      </c>
      <c r="BG8" s="117">
        <v>4</v>
      </c>
      <c r="BH8" s="117"/>
      <c r="BI8" s="117"/>
      <c r="BJ8" s="119">
        <v>270</v>
      </c>
      <c r="BK8" s="120">
        <f>IF(L8=0,"",IF(BJ8=0,"",(BJ8/L8)))</f>
        <v>0.29572836801752</v>
      </c>
      <c r="BL8" s="121">
        <v>26</v>
      </c>
      <c r="BM8" s="122">
        <f>IFERROR(BL8/BJ8,"-")</f>
        <v>0.096296296296296</v>
      </c>
      <c r="BN8" s="123">
        <v>276000</v>
      </c>
      <c r="BO8" s="124">
        <f>IFERROR(BN8/BJ8,"-")</f>
        <v>1022.2222222222</v>
      </c>
      <c r="BP8" s="125">
        <v>13</v>
      </c>
      <c r="BQ8" s="125">
        <v>8</v>
      </c>
      <c r="BR8" s="125">
        <v>5</v>
      </c>
      <c r="BS8" s="126">
        <v>132</v>
      </c>
      <c r="BT8" s="127">
        <f>IF(L8=0,"",IF(BS8=0,"",(BS8/L8)))</f>
        <v>0.14457831325301</v>
      </c>
      <c r="BU8" s="128">
        <v>12</v>
      </c>
      <c r="BV8" s="129">
        <f>IFERROR(BU8/BS8,"-")</f>
        <v>0.090909090909091</v>
      </c>
      <c r="BW8" s="130">
        <v>110000</v>
      </c>
      <c r="BX8" s="131">
        <f>IFERROR(BW8/BS8,"-")</f>
        <v>833.33333333333</v>
      </c>
      <c r="BY8" s="132">
        <v>7</v>
      </c>
      <c r="BZ8" s="132">
        <v>1</v>
      </c>
      <c r="CA8" s="132">
        <v>4</v>
      </c>
      <c r="CB8" s="133">
        <v>35</v>
      </c>
      <c r="CC8" s="134">
        <f>IF(L8=0,"",IF(CB8=0,"",(CB8/L8)))</f>
        <v>0.038335158817087</v>
      </c>
      <c r="CD8" s="135">
        <v>3</v>
      </c>
      <c r="CE8" s="136">
        <f>IFERROR(CD8/CB8,"-")</f>
        <v>0.085714285714286</v>
      </c>
      <c r="CF8" s="137">
        <v>88000</v>
      </c>
      <c r="CG8" s="138">
        <f>IFERROR(CF8/CB8,"-")</f>
        <v>2514.2857142857</v>
      </c>
      <c r="CH8" s="139">
        <v>1</v>
      </c>
      <c r="CI8" s="139"/>
      <c r="CJ8" s="139">
        <v>2</v>
      </c>
      <c r="CK8" s="140">
        <v>51</v>
      </c>
      <c r="CL8" s="141">
        <v>532200</v>
      </c>
      <c r="CM8" s="141">
        <v>52000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133</v>
      </c>
      <c r="C9" s="189" t="s">
        <v>126</v>
      </c>
      <c r="D9" s="189" t="s">
        <v>127</v>
      </c>
      <c r="E9" s="189" t="s">
        <v>75</v>
      </c>
      <c r="F9" s="89" t="s">
        <v>134</v>
      </c>
      <c r="G9" s="89" t="s">
        <v>120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0.094891119044668</v>
      </c>
      <c r="B10" s="189" t="s">
        <v>135</v>
      </c>
      <c r="C10" s="189" t="s">
        <v>126</v>
      </c>
      <c r="D10" s="189" t="s">
        <v>127</v>
      </c>
      <c r="E10" s="189" t="s">
        <v>75</v>
      </c>
      <c r="F10" s="89" t="s">
        <v>136</v>
      </c>
      <c r="G10" s="89" t="s">
        <v>120</v>
      </c>
      <c r="H10" s="181">
        <v>492143</v>
      </c>
      <c r="I10" s="80">
        <v>330</v>
      </c>
      <c r="J10" s="80">
        <v>0</v>
      </c>
      <c r="K10" s="80">
        <v>26207</v>
      </c>
      <c r="L10" s="93">
        <v>77</v>
      </c>
      <c r="M10" s="81">
        <f>IFERROR(L10/K10,"-")</f>
        <v>0.0029381462967909</v>
      </c>
      <c r="N10" s="80">
        <v>7</v>
      </c>
      <c r="O10" s="80">
        <v>12</v>
      </c>
      <c r="P10" s="81">
        <f>IFERROR(N10/(L10),"-")</f>
        <v>0.090909090909091</v>
      </c>
      <c r="Q10" s="82">
        <f>IFERROR(H10/SUM(L10:L10),"-")</f>
        <v>6391.4675324675</v>
      </c>
      <c r="R10" s="83">
        <v>4</v>
      </c>
      <c r="S10" s="81">
        <f>IF(L10=0,"-",R10/L10)</f>
        <v>0.051948051948052</v>
      </c>
      <c r="T10" s="186">
        <v>46700</v>
      </c>
      <c r="U10" s="187">
        <f>IFERROR(T10/L10,"-")</f>
        <v>606.49350649351</v>
      </c>
      <c r="V10" s="187">
        <f>IFERROR(T10/R10,"-")</f>
        <v>11675</v>
      </c>
      <c r="W10" s="181">
        <f>SUM(T10:T10)-SUM(H10:H10)</f>
        <v>-445443</v>
      </c>
      <c r="X10" s="85">
        <f>SUM(T10:T10)/SUM(H10:H10)</f>
        <v>0.094891119044668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/>
      <c r="AS10" s="107">
        <f>IF(L10=0,"",IF(AR10=0,"",(AR10/L10)))</f>
        <v>0</v>
      </c>
      <c r="AT10" s="106"/>
      <c r="AU10" s="108" t="str">
        <f>IFERROR(AT10/AR10,"-")</f>
        <v>-</v>
      </c>
      <c r="AV10" s="109"/>
      <c r="AW10" s="110" t="str">
        <f>IFERROR(AV10/AR10,"-")</f>
        <v>-</v>
      </c>
      <c r="AX10" s="111"/>
      <c r="AY10" s="111"/>
      <c r="AZ10" s="111"/>
      <c r="BA10" s="112">
        <v>4</v>
      </c>
      <c r="BB10" s="113">
        <f>IF(L10=0,"",IF(BA10=0,"",(BA10/L10)))</f>
        <v>0.051948051948052</v>
      </c>
      <c r="BC10" s="112">
        <v>1</v>
      </c>
      <c r="BD10" s="114">
        <f>IFERROR(BC10/BA10,"-")</f>
        <v>0.25</v>
      </c>
      <c r="BE10" s="115">
        <v>1700</v>
      </c>
      <c r="BF10" s="116">
        <f>IFERROR(BE10/BA10,"-")</f>
        <v>425</v>
      </c>
      <c r="BG10" s="117">
        <v>1</v>
      </c>
      <c r="BH10" s="117"/>
      <c r="BI10" s="117"/>
      <c r="BJ10" s="119">
        <v>26</v>
      </c>
      <c r="BK10" s="120">
        <f>IF(L10=0,"",IF(BJ10=0,"",(BJ10/L10)))</f>
        <v>0.33766233766234</v>
      </c>
      <c r="BL10" s="121">
        <v>2</v>
      </c>
      <c r="BM10" s="122">
        <f>IFERROR(BL10/BJ10,"-")</f>
        <v>0.076923076923077</v>
      </c>
      <c r="BN10" s="123">
        <v>10000</v>
      </c>
      <c r="BO10" s="124">
        <f>IFERROR(BN10/BJ10,"-")</f>
        <v>384.61538461538</v>
      </c>
      <c r="BP10" s="125">
        <v>2</v>
      </c>
      <c r="BQ10" s="125"/>
      <c r="BR10" s="125"/>
      <c r="BS10" s="126">
        <v>35</v>
      </c>
      <c r="BT10" s="127">
        <f>IF(L10=0,"",IF(BS10=0,"",(BS10/L10)))</f>
        <v>0.45454545454545</v>
      </c>
      <c r="BU10" s="128"/>
      <c r="BV10" s="129">
        <f>IFERROR(BU10/BS10,"-")</f>
        <v>0</v>
      </c>
      <c r="BW10" s="130"/>
      <c r="BX10" s="131">
        <f>IFERROR(BW10/BS10,"-")</f>
        <v>0</v>
      </c>
      <c r="BY10" s="132"/>
      <c r="BZ10" s="132"/>
      <c r="CA10" s="132"/>
      <c r="CB10" s="133">
        <v>12</v>
      </c>
      <c r="CC10" s="134">
        <f>IF(L10=0,"",IF(CB10=0,"",(CB10/L10)))</f>
        <v>0.15584415584416</v>
      </c>
      <c r="CD10" s="135">
        <v>1</v>
      </c>
      <c r="CE10" s="136">
        <f>IFERROR(CD10/CB10,"-")</f>
        <v>0.083333333333333</v>
      </c>
      <c r="CF10" s="137">
        <v>35000</v>
      </c>
      <c r="CG10" s="138">
        <f>IFERROR(CF10/CB10,"-")</f>
        <v>2916.6666666667</v>
      </c>
      <c r="CH10" s="139"/>
      <c r="CI10" s="139"/>
      <c r="CJ10" s="139">
        <v>1</v>
      </c>
      <c r="CK10" s="140">
        <v>4</v>
      </c>
      <c r="CL10" s="141">
        <v>46700</v>
      </c>
      <c r="CM10" s="141">
        <v>35000</v>
      </c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0.78063878127093</v>
      </c>
      <c r="B11" s="189" t="s">
        <v>137</v>
      </c>
      <c r="C11" s="189" t="s">
        <v>126</v>
      </c>
      <c r="D11" s="189" t="s">
        <v>127</v>
      </c>
      <c r="E11" s="189" t="s">
        <v>75</v>
      </c>
      <c r="F11" s="89" t="s">
        <v>138</v>
      </c>
      <c r="G11" s="89" t="s">
        <v>120</v>
      </c>
      <c r="H11" s="181">
        <v>1278184</v>
      </c>
      <c r="I11" s="80">
        <v>1183</v>
      </c>
      <c r="J11" s="80">
        <v>0</v>
      </c>
      <c r="K11" s="80">
        <v>8218</v>
      </c>
      <c r="L11" s="93">
        <v>450</v>
      </c>
      <c r="M11" s="81">
        <f>IFERROR(L11/K11,"-")</f>
        <v>0.05475784862497</v>
      </c>
      <c r="N11" s="80">
        <v>26</v>
      </c>
      <c r="O11" s="80">
        <v>62</v>
      </c>
      <c r="P11" s="81">
        <f>IFERROR(N11/(L11),"-")</f>
        <v>0.057777777777778</v>
      </c>
      <c r="Q11" s="82">
        <f>IFERROR(H11/SUM(L11:L11),"-")</f>
        <v>2840.4088888889</v>
      </c>
      <c r="R11" s="83">
        <v>26</v>
      </c>
      <c r="S11" s="81">
        <f>IF(L11=0,"-",R11/L11)</f>
        <v>0.057777777777778</v>
      </c>
      <c r="T11" s="186">
        <v>997800</v>
      </c>
      <c r="U11" s="187">
        <f>IFERROR(T11/L11,"-")</f>
        <v>2217.3333333333</v>
      </c>
      <c r="V11" s="187">
        <f>IFERROR(T11/R11,"-")</f>
        <v>38376.923076923</v>
      </c>
      <c r="W11" s="181">
        <f>SUM(T11:T11)-SUM(H11:H11)</f>
        <v>-280384</v>
      </c>
      <c r="X11" s="85">
        <f>SUM(T11:T11)/SUM(H11:H11)</f>
        <v>0.78063878127093</v>
      </c>
      <c r="Y11" s="78"/>
      <c r="Z11" s="94">
        <v>11</v>
      </c>
      <c r="AA11" s="95">
        <f>IF(L11=0,"",IF(Z11=0,"",(Z11/L11)))</f>
        <v>0.024444444444444</v>
      </c>
      <c r="AB11" s="94">
        <v>1</v>
      </c>
      <c r="AC11" s="96">
        <f>IFERROR(AB11/Z11,"-")</f>
        <v>0.090909090909091</v>
      </c>
      <c r="AD11" s="97">
        <v>3000</v>
      </c>
      <c r="AE11" s="98">
        <f>IFERROR(AD11/Z11,"-")</f>
        <v>272.72727272727</v>
      </c>
      <c r="AF11" s="99">
        <v>1</v>
      </c>
      <c r="AG11" s="99"/>
      <c r="AH11" s="99"/>
      <c r="AI11" s="100">
        <v>28</v>
      </c>
      <c r="AJ11" s="101">
        <f>IF(L11=0,"",IF(AI11=0,"",(AI11/L11)))</f>
        <v>0.062222222222222</v>
      </c>
      <c r="AK11" s="100"/>
      <c r="AL11" s="102">
        <f>IFERROR(AK11/AI11,"-")</f>
        <v>0</v>
      </c>
      <c r="AM11" s="103"/>
      <c r="AN11" s="104">
        <f>IFERROR(AM11/AI11,"-")</f>
        <v>0</v>
      </c>
      <c r="AO11" s="105"/>
      <c r="AP11" s="105"/>
      <c r="AQ11" s="105"/>
      <c r="AR11" s="106">
        <v>10</v>
      </c>
      <c r="AS11" s="107">
        <f>IF(L11=0,"",IF(AR11=0,"",(AR11/L11)))</f>
        <v>0.022222222222222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67</v>
      </c>
      <c r="BB11" s="113">
        <f>IF(L11=0,"",IF(BA11=0,"",(BA11/L11)))</f>
        <v>0.14888888888889</v>
      </c>
      <c r="BC11" s="112">
        <v>1</v>
      </c>
      <c r="BD11" s="114">
        <f>IFERROR(BC11/BA11,"-")</f>
        <v>0.014925373134328</v>
      </c>
      <c r="BE11" s="115">
        <v>3000</v>
      </c>
      <c r="BF11" s="116">
        <f>IFERROR(BE11/BA11,"-")</f>
        <v>44.776119402985</v>
      </c>
      <c r="BG11" s="117">
        <v>1</v>
      </c>
      <c r="BH11" s="117"/>
      <c r="BI11" s="117"/>
      <c r="BJ11" s="119">
        <v>152</v>
      </c>
      <c r="BK11" s="120">
        <f>IF(L11=0,"",IF(BJ11=0,"",(BJ11/L11)))</f>
        <v>0.33777777777778</v>
      </c>
      <c r="BL11" s="121">
        <v>12</v>
      </c>
      <c r="BM11" s="122">
        <f>IFERROR(BL11/BJ11,"-")</f>
        <v>0.078947368421053</v>
      </c>
      <c r="BN11" s="123">
        <v>285400</v>
      </c>
      <c r="BO11" s="124">
        <f>IFERROR(BN11/BJ11,"-")</f>
        <v>1877.6315789474</v>
      </c>
      <c r="BP11" s="125">
        <v>5</v>
      </c>
      <c r="BQ11" s="125">
        <v>2</v>
      </c>
      <c r="BR11" s="125">
        <v>5</v>
      </c>
      <c r="BS11" s="126">
        <v>138</v>
      </c>
      <c r="BT11" s="127">
        <f>IF(L11=0,"",IF(BS11=0,"",(BS11/L11)))</f>
        <v>0.30666666666667</v>
      </c>
      <c r="BU11" s="128">
        <v>11</v>
      </c>
      <c r="BV11" s="129">
        <f>IFERROR(BU11/BS11,"-")</f>
        <v>0.079710144927536</v>
      </c>
      <c r="BW11" s="130">
        <v>437400</v>
      </c>
      <c r="BX11" s="131">
        <f>IFERROR(BW11/BS11,"-")</f>
        <v>3169.5652173913</v>
      </c>
      <c r="BY11" s="132">
        <v>8</v>
      </c>
      <c r="BZ11" s="132"/>
      <c r="CA11" s="132">
        <v>3</v>
      </c>
      <c r="CB11" s="133">
        <v>44</v>
      </c>
      <c r="CC11" s="134">
        <f>IF(L11=0,"",IF(CB11=0,"",(CB11/L11)))</f>
        <v>0.097777777777778</v>
      </c>
      <c r="CD11" s="135">
        <v>1</v>
      </c>
      <c r="CE11" s="136">
        <f>IFERROR(CD11/CB11,"-")</f>
        <v>0.022727272727273</v>
      </c>
      <c r="CF11" s="137">
        <v>269000</v>
      </c>
      <c r="CG11" s="138">
        <f>IFERROR(CF11/CB11,"-")</f>
        <v>6113.6363636364</v>
      </c>
      <c r="CH11" s="139"/>
      <c r="CI11" s="139"/>
      <c r="CJ11" s="139">
        <v>1</v>
      </c>
      <c r="CK11" s="140">
        <v>26</v>
      </c>
      <c r="CL11" s="141">
        <v>997800</v>
      </c>
      <c r="CM11" s="141">
        <v>305000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>
        <f>X12</f>
        <v>0</v>
      </c>
      <c r="B12" s="189" t="s">
        <v>139</v>
      </c>
      <c r="C12" s="189" t="s">
        <v>126</v>
      </c>
      <c r="D12" s="189" t="s">
        <v>127</v>
      </c>
      <c r="E12" s="189" t="s">
        <v>75</v>
      </c>
      <c r="F12" s="89" t="s">
        <v>140</v>
      </c>
      <c r="G12" s="89" t="s">
        <v>120</v>
      </c>
      <c r="H12" s="181">
        <v>115322</v>
      </c>
      <c r="I12" s="80">
        <v>33</v>
      </c>
      <c r="J12" s="80">
        <v>0</v>
      </c>
      <c r="K12" s="80">
        <v>3232</v>
      </c>
      <c r="L12" s="93">
        <v>3</v>
      </c>
      <c r="M12" s="81">
        <f>IFERROR(L12/K12,"-")</f>
        <v>0.00092821782178218</v>
      </c>
      <c r="N12" s="80">
        <v>0</v>
      </c>
      <c r="O12" s="80">
        <v>0</v>
      </c>
      <c r="P12" s="81">
        <f>IFERROR(N12/(L12),"-")</f>
        <v>0</v>
      </c>
      <c r="Q12" s="82">
        <f>IFERROR(H12/SUM(L12:L12),"-")</f>
        <v>38440.666666667</v>
      </c>
      <c r="R12" s="83">
        <v>0</v>
      </c>
      <c r="S12" s="81">
        <f>IF(L12=0,"-",R12/L12)</f>
        <v>0</v>
      </c>
      <c r="T12" s="186"/>
      <c r="U12" s="187">
        <f>IFERROR(T12/L12,"-")</f>
        <v>0</v>
      </c>
      <c r="V12" s="187" t="str">
        <f>IFERROR(T12/R12,"-")</f>
        <v>-</v>
      </c>
      <c r="W12" s="181">
        <f>SUM(T12:T12)-SUM(H12:H12)</f>
        <v>-115322</v>
      </c>
      <c r="X12" s="85">
        <f>SUM(T12:T12)/SUM(H12:H12)</f>
        <v>0</v>
      </c>
      <c r="Y12" s="78"/>
      <c r="Z12" s="94"/>
      <c r="AA12" s="95">
        <f>IF(L12=0,"",IF(Z12=0,"",(Z12/L12)))</f>
        <v>0</v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>
        <f>IF(L12=0,"",IF(AI12=0,"",(AI12/L12)))</f>
        <v>0</v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>
        <f>IF(L12=0,"",IF(AR12=0,"",(AR12/L12)))</f>
        <v>0</v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/>
      <c r="BB12" s="113">
        <f>IF(L12=0,"",IF(BA12=0,"",(BA12/L12)))</f>
        <v>0</v>
      </c>
      <c r="BC12" s="112"/>
      <c r="BD12" s="114" t="str">
        <f>IFERROR(BC12/BA12,"-")</f>
        <v>-</v>
      </c>
      <c r="BE12" s="115"/>
      <c r="BF12" s="116" t="str">
        <f>IFERROR(BE12/BA12,"-")</f>
        <v>-</v>
      </c>
      <c r="BG12" s="117"/>
      <c r="BH12" s="117"/>
      <c r="BI12" s="117"/>
      <c r="BJ12" s="119"/>
      <c r="BK12" s="120">
        <f>IF(L12=0,"",IF(BJ12=0,"",(BJ12/L12)))</f>
        <v>0</v>
      </c>
      <c r="BL12" s="121"/>
      <c r="BM12" s="122" t="str">
        <f>IFERROR(BL12/BJ12,"-")</f>
        <v>-</v>
      </c>
      <c r="BN12" s="123"/>
      <c r="BO12" s="124" t="str">
        <f>IFERROR(BN12/BJ12,"-")</f>
        <v>-</v>
      </c>
      <c r="BP12" s="125"/>
      <c r="BQ12" s="125"/>
      <c r="BR12" s="125"/>
      <c r="BS12" s="126">
        <v>3</v>
      </c>
      <c r="BT12" s="127">
        <f>IF(L12=0,"",IF(BS12=0,"",(BS12/L12)))</f>
        <v>1</v>
      </c>
      <c r="BU12" s="128"/>
      <c r="BV12" s="129">
        <f>IFERROR(BU12/BS12,"-")</f>
        <v>0</v>
      </c>
      <c r="BW12" s="130"/>
      <c r="BX12" s="131">
        <f>IFERROR(BW12/BS12,"-")</f>
        <v>0</v>
      </c>
      <c r="BY12" s="132"/>
      <c r="BZ12" s="132"/>
      <c r="CA12" s="132"/>
      <c r="CB12" s="133"/>
      <c r="CC12" s="134">
        <f>IF(L12=0,"",IF(CB12=0,"",(CB12/L12)))</f>
        <v>0</v>
      </c>
      <c r="CD12" s="135"/>
      <c r="CE12" s="136" t="str">
        <f>IFERROR(CD12/CB12,"-")</f>
        <v>-</v>
      </c>
      <c r="CF12" s="137"/>
      <c r="CG12" s="138" t="str">
        <f>IFERROR(CF12/CB12,"-")</f>
        <v>-</v>
      </c>
      <c r="CH12" s="139"/>
      <c r="CI12" s="139"/>
      <c r="CJ12" s="139"/>
      <c r="CK12" s="140">
        <v>0</v>
      </c>
      <c r="CL12" s="141"/>
      <c r="CM12" s="141"/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79" t="str">
        <f>X13</f>
        <v>0</v>
      </c>
      <c r="B13" s="189" t="s">
        <v>141</v>
      </c>
      <c r="C13" s="189" t="s">
        <v>126</v>
      </c>
      <c r="D13" s="189" t="s">
        <v>127</v>
      </c>
      <c r="E13" s="189" t="s">
        <v>75</v>
      </c>
      <c r="F13" s="89" t="s">
        <v>142</v>
      </c>
      <c r="G13" s="89" t="s">
        <v>120</v>
      </c>
      <c r="H13" s="181">
        <v>0</v>
      </c>
      <c r="I13" s="80">
        <v>0</v>
      </c>
      <c r="J13" s="80">
        <v>0</v>
      </c>
      <c r="K13" s="80">
        <v>127</v>
      </c>
      <c r="L13" s="93">
        <v>0</v>
      </c>
      <c r="M13" s="81">
        <f>IFERROR(L13/K13,"-")</f>
        <v>0</v>
      </c>
      <c r="N13" s="80">
        <v>0</v>
      </c>
      <c r="O13" s="80">
        <v>0</v>
      </c>
      <c r="P13" s="81" t="str">
        <f>IFERROR(N13/(L13),"-")</f>
        <v>-</v>
      </c>
      <c r="Q13" s="82" t="str">
        <f>IFERROR(H13/SUM(L13:L13),"-")</f>
        <v>-</v>
      </c>
      <c r="R13" s="83">
        <v>0</v>
      </c>
      <c r="S13" s="81" t="str">
        <f>IF(L13=0,"-",R13/L13)</f>
        <v>-</v>
      </c>
      <c r="T13" s="186"/>
      <c r="U13" s="187" t="str">
        <f>IFERROR(T13/L13,"-")</f>
        <v>-</v>
      </c>
      <c r="V13" s="187" t="str">
        <f>IFERROR(T13/R13,"-")</f>
        <v>-</v>
      </c>
      <c r="W13" s="181">
        <f>SUM(T13:T13)-SUM(H13:H13)</f>
        <v>0</v>
      </c>
      <c r="X13" s="85" t="str">
        <f>SUM(T13:T13)/SUM(H13:H13)</f>
        <v>0</v>
      </c>
      <c r="Y13" s="78"/>
      <c r="Z13" s="94"/>
      <c r="AA13" s="95" t="str">
        <f>IF(L13=0,"",IF(Z13=0,"",(Z13/L13)))</f>
        <v/>
      </c>
      <c r="AB13" s="94"/>
      <c r="AC13" s="96" t="str">
        <f>IFERROR(AB13/Z13,"-")</f>
        <v>-</v>
      </c>
      <c r="AD13" s="97"/>
      <c r="AE13" s="98" t="str">
        <f>IFERROR(AD13/Z13,"-")</f>
        <v>-</v>
      </c>
      <c r="AF13" s="99"/>
      <c r="AG13" s="99"/>
      <c r="AH13" s="99"/>
      <c r="AI13" s="100"/>
      <c r="AJ13" s="101" t="str">
        <f>IF(L13=0,"",IF(AI13=0,"",(AI13/L13)))</f>
        <v/>
      </c>
      <c r="AK13" s="100"/>
      <c r="AL13" s="102" t="str">
        <f>IFERROR(AK13/AI13,"-")</f>
        <v>-</v>
      </c>
      <c r="AM13" s="103"/>
      <c r="AN13" s="104" t="str">
        <f>IFERROR(AM13/AI13,"-")</f>
        <v>-</v>
      </c>
      <c r="AO13" s="105"/>
      <c r="AP13" s="105"/>
      <c r="AQ13" s="105"/>
      <c r="AR13" s="106"/>
      <c r="AS13" s="107" t="str">
        <f>IF(L13=0,"",IF(AR13=0,"",(AR13/L13)))</f>
        <v/>
      </c>
      <c r="AT13" s="106"/>
      <c r="AU13" s="108" t="str">
        <f>IFERROR(AT13/AR13,"-")</f>
        <v>-</v>
      </c>
      <c r="AV13" s="109"/>
      <c r="AW13" s="110" t="str">
        <f>IFERROR(AV13/AR13,"-")</f>
        <v>-</v>
      </c>
      <c r="AX13" s="111"/>
      <c r="AY13" s="111"/>
      <c r="AZ13" s="111"/>
      <c r="BA13" s="112"/>
      <c r="BB13" s="113" t="str">
        <f>IF(L13=0,"",IF(BA13=0,"",(BA13/L13)))</f>
        <v/>
      </c>
      <c r="BC13" s="112"/>
      <c r="BD13" s="114" t="str">
        <f>IFERROR(BC13/BA13,"-")</f>
        <v>-</v>
      </c>
      <c r="BE13" s="115"/>
      <c r="BF13" s="116" t="str">
        <f>IFERROR(BE13/BA13,"-")</f>
        <v>-</v>
      </c>
      <c r="BG13" s="117"/>
      <c r="BH13" s="117"/>
      <c r="BI13" s="117"/>
      <c r="BJ13" s="119"/>
      <c r="BK13" s="120" t="str">
        <f>IF(L13=0,"",IF(BJ13=0,"",(BJ13/L13)))</f>
        <v/>
      </c>
      <c r="BL13" s="121"/>
      <c r="BM13" s="122" t="str">
        <f>IFERROR(BL13/BJ13,"-")</f>
        <v>-</v>
      </c>
      <c r="BN13" s="123"/>
      <c r="BO13" s="124" t="str">
        <f>IFERROR(BN13/BJ13,"-")</f>
        <v>-</v>
      </c>
      <c r="BP13" s="125"/>
      <c r="BQ13" s="125"/>
      <c r="BR13" s="125"/>
      <c r="BS13" s="126"/>
      <c r="BT13" s="127" t="str">
        <f>IF(L13=0,"",IF(BS13=0,"",(BS13/L13)))</f>
        <v/>
      </c>
      <c r="BU13" s="128"/>
      <c r="BV13" s="129" t="str">
        <f>IFERROR(BU13/BS13,"-")</f>
        <v>-</v>
      </c>
      <c r="BW13" s="130"/>
      <c r="BX13" s="131" t="str">
        <f>IFERROR(BW13/BS13,"-")</f>
        <v>-</v>
      </c>
      <c r="BY13" s="132"/>
      <c r="BZ13" s="132"/>
      <c r="CA13" s="132"/>
      <c r="CB13" s="133"/>
      <c r="CC13" s="134" t="str">
        <f>IF(L13=0,"",IF(CB13=0,"",(CB13/L13)))</f>
        <v/>
      </c>
      <c r="CD13" s="135"/>
      <c r="CE13" s="136" t="str">
        <f>IFERROR(CD13/CB13,"-")</f>
        <v>-</v>
      </c>
      <c r="CF13" s="137"/>
      <c r="CG13" s="138" t="str">
        <f>IFERROR(CF13/CB13,"-")</f>
        <v>-</v>
      </c>
      <c r="CH13" s="139"/>
      <c r="CI13" s="139"/>
      <c r="CJ13" s="139"/>
      <c r="CK13" s="140">
        <v>0</v>
      </c>
      <c r="CL13" s="141"/>
      <c r="CM13" s="141"/>
      <c r="CN13" s="141"/>
      <c r="CO13" s="142" t="str">
        <f>IF(AND(CM13=0,CN13=0),"",IF(AND(CM13&lt;=100000,CN13&lt;=100000),"",IF(CM13/CL13&gt;0.7,"男高",IF(CN13/CL13&gt;0.7,"女高",""))))</f>
        <v/>
      </c>
    </row>
    <row r="14" spans="1:95">
      <c r="A14" s="30"/>
      <c r="B14" s="86"/>
      <c r="C14" s="86"/>
      <c r="D14" s="87"/>
      <c r="E14" s="88"/>
      <c r="F14" s="89"/>
      <c r="G14" s="89"/>
      <c r="H14" s="182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58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30"/>
      <c r="B15" s="37"/>
      <c r="C15" s="37"/>
      <c r="D15" s="31"/>
      <c r="E15" s="31"/>
      <c r="F15" s="36"/>
      <c r="G15" s="74"/>
      <c r="H15" s="183"/>
      <c r="I15" s="34"/>
      <c r="J15" s="34"/>
      <c r="K15" s="31"/>
      <c r="L15" s="31"/>
      <c r="M15" s="33"/>
      <c r="N15" s="33"/>
      <c r="O15" s="31"/>
      <c r="P15" s="33"/>
      <c r="Q15" s="25"/>
      <c r="R15" s="25"/>
      <c r="S15" s="25"/>
      <c r="T15" s="188"/>
      <c r="U15" s="188"/>
      <c r="V15" s="188"/>
      <c r="W15" s="188"/>
      <c r="X15" s="33"/>
      <c r="Y15" s="60"/>
      <c r="Z15" s="62"/>
      <c r="AA15" s="63"/>
      <c r="AB15" s="62"/>
      <c r="AC15" s="66"/>
      <c r="AD15" s="67"/>
      <c r="AE15" s="68"/>
      <c r="AF15" s="69"/>
      <c r="AG15" s="69"/>
      <c r="AH15" s="69"/>
      <c r="AI15" s="62"/>
      <c r="AJ15" s="63"/>
      <c r="AK15" s="62"/>
      <c r="AL15" s="66"/>
      <c r="AM15" s="67"/>
      <c r="AN15" s="68"/>
      <c r="AO15" s="69"/>
      <c r="AP15" s="69"/>
      <c r="AQ15" s="69"/>
      <c r="AR15" s="62"/>
      <c r="AS15" s="63"/>
      <c r="AT15" s="62"/>
      <c r="AU15" s="66"/>
      <c r="AV15" s="67"/>
      <c r="AW15" s="68"/>
      <c r="AX15" s="69"/>
      <c r="AY15" s="69"/>
      <c r="AZ15" s="69"/>
      <c r="BA15" s="62"/>
      <c r="BB15" s="63"/>
      <c r="BC15" s="62"/>
      <c r="BD15" s="66"/>
      <c r="BE15" s="67"/>
      <c r="BF15" s="68"/>
      <c r="BG15" s="69"/>
      <c r="BH15" s="69"/>
      <c r="BI15" s="69"/>
      <c r="BJ15" s="64"/>
      <c r="BK15" s="65"/>
      <c r="BL15" s="62"/>
      <c r="BM15" s="66"/>
      <c r="BN15" s="67"/>
      <c r="BO15" s="68"/>
      <c r="BP15" s="69"/>
      <c r="BQ15" s="69"/>
      <c r="BR15" s="69"/>
      <c r="BS15" s="64"/>
      <c r="BT15" s="65"/>
      <c r="BU15" s="62"/>
      <c r="BV15" s="66"/>
      <c r="BW15" s="67"/>
      <c r="BX15" s="68"/>
      <c r="BY15" s="69"/>
      <c r="BZ15" s="69"/>
      <c r="CA15" s="69"/>
      <c r="CB15" s="64"/>
      <c r="CC15" s="65"/>
      <c r="CD15" s="62"/>
      <c r="CE15" s="66"/>
      <c r="CF15" s="67"/>
      <c r="CG15" s="68"/>
      <c r="CH15" s="69"/>
      <c r="CI15" s="69"/>
      <c r="CJ15" s="69"/>
      <c r="CK15" s="70"/>
      <c r="CL15" s="67"/>
      <c r="CM15" s="67"/>
      <c r="CN15" s="67"/>
      <c r="CO15" s="71"/>
    </row>
    <row r="16" spans="1:95">
      <c r="A16" s="19">
        <f>Z16</f>
        <v/>
      </c>
      <c r="B16" s="41"/>
      <c r="C16" s="41"/>
      <c r="D16" s="41"/>
      <c r="E16" s="41"/>
      <c r="F16" s="40" t="s">
        <v>143</v>
      </c>
      <c r="G16" s="40"/>
      <c r="H16" s="184"/>
      <c r="I16" s="41">
        <f>SUM(I6:I15)</f>
        <v>7581</v>
      </c>
      <c r="J16" s="41">
        <f>SUM(J6:J15)</f>
        <v>0</v>
      </c>
      <c r="K16" s="41">
        <f>SUM(K6:K15)</f>
        <v>140379</v>
      </c>
      <c r="L16" s="41">
        <f>SUM(L6:L15)</f>
        <v>2340</v>
      </c>
      <c r="M16" s="42">
        <f>IFERROR(L16/K16,"-")</f>
        <v>0.016669159917082</v>
      </c>
      <c r="N16" s="77">
        <f>SUM(N6:N15)</f>
        <v>127</v>
      </c>
      <c r="O16" s="77">
        <f>SUM(O6:O15)</f>
        <v>411</v>
      </c>
      <c r="P16" s="42">
        <f>IFERROR(N16/L16,"-")</f>
        <v>0.054273504273504</v>
      </c>
      <c r="Q16" s="43">
        <f>IFERROR(H16/L16,"-")</f>
        <v>0</v>
      </c>
      <c r="R16" s="44">
        <f>SUM(R6:R15)</f>
        <v>130</v>
      </c>
      <c r="S16" s="42">
        <f>IFERROR(R16/L16,"-")</f>
        <v>0.055555555555556</v>
      </c>
      <c r="T16" s="184">
        <f>SUM(T6:T15)</f>
        <v>2480930</v>
      </c>
      <c r="U16" s="184">
        <f>IFERROR(T16/L16,"-")</f>
        <v>1060.2264957265</v>
      </c>
      <c r="V16" s="184">
        <f>IFERROR(T16/R16,"-")</f>
        <v>19084.076923077</v>
      </c>
      <c r="W16" s="184">
        <f>T16-H16</f>
        <v>2480930</v>
      </c>
      <c r="X16" s="46" t="str">
        <f>T16/H16</f>
        <v>0</v>
      </c>
      <c r="Y16" s="59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  <mergeCell ref="A13:A13"/>
    <mergeCell ref="H13:H13"/>
    <mergeCell ref="Q13:Q13"/>
    <mergeCell ref="W13:W13"/>
    <mergeCell ref="X13:X13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