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<sst xmlns="http://schemas.openxmlformats.org/spreadsheetml/2006/main" uniqueCount="109">
  <si>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</si>
  <si>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</si>
  <si>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</si>
  <si>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</si>
  <si>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</si>
  <si>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</si>
  <si>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</si>
  <si>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</si>
  <si>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</si>
  <si>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</si>
  <si>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</si>
  <si>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</si>
  <si>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</si>
  <si>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</si>
  <si>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</si>
  <si>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</si>
  <si>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</si>
  <si>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</si>
  <si>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</si>
  <si>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</si>
  <si>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</si>
  <si>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</si>
  <si>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</si>
  <si>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</si>
  <si>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12月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</si>
  <si>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</si>
  <si>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</si>
  <si>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</si>
  <si>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</si>
  <si>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</si>
  <si>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</si>
  <si>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</si>
  <si>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</si>
  <si>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</si>
  <si>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</si>
  <si>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</si>
  <si>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</si>
  <si>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</si>
  <si>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</si>
  <si>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</si>
  <si>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</si>
  <si>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</si>
  <si>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</si>
  <si>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</si>
  <si>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</si>
  <si>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</si>
  <si>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</si>
  <si>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</si>
  <si>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</si>
  <si>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</si>
  <si>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</si>
  <si>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</si>
  <si>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</si>
  <si>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</si>
  <si>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</si>
  <si>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</si>
  <si>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</si>
  <si>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</si>
  <si>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</si>
  <si>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</si>
  <si>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ad949</t>
  </si>
  <si>
    <t>5P男女募集(インタビュー風)版-アレンジ</t>
  </si>
  <si>
    <t>lp07</t>
  </si>
  <si>
    <t>昭和の不思議101　2025-2026年　冬の男祭り</t>
  </si>
  <si>
    <t>1C5P</t>
  </si>
  <si>
    <t>12月01日(月)</t>
  </si>
  <si>
    <t>ad950</t>
  </si>
  <si>
    <t>空電</t>
  </si>
  <si>
    <t>ad951</t>
  </si>
  <si>
    <t>2P縦書き(記事風)版-アレンジ</t>
  </si>
  <si>
    <t>lp01</t>
  </si>
  <si>
    <t>実話ナックルズGOLD ドキュメント</t>
  </si>
  <si>
    <t>1C2P</t>
  </si>
  <si>
    <t>12月04日(木)</t>
  </si>
  <si>
    <t>ad952</t>
  </si>
  <si>
    <t>ad953</t>
  </si>
  <si>
    <t>1P縦書き男性募集版-アレンジ</t>
  </si>
  <si>
    <t>人妻百貨デラックス</t>
  </si>
  <si>
    <t>表2</t>
  </si>
  <si>
    <t>12月11日(木)</t>
  </si>
  <si>
    <t>ad954</t>
  </si>
  <si>
    <t>ad947</t>
  </si>
  <si>
    <t>2P縦書き男性募集版</t>
  </si>
  <si>
    <t>週刊漫画ゴラク.2W金</t>
  </si>
  <si>
    <t>12月12日(金)</t>
  </si>
  <si>
    <t>ad948</t>
  </si>
  <si>
    <t>ad957</t>
  </si>
  <si>
    <t>5P風俗ヘスティア(高宮菜々子さん)</t>
  </si>
  <si>
    <t>臨時増刊ラヴァーズ</t>
  </si>
  <si>
    <t>12月22日(月)</t>
  </si>
  <si>
    <t>ad958</t>
  </si>
  <si>
    <t>ad967</t>
  </si>
  <si>
    <t>DVD-袋専用セリフアレンジ黒_エロ1-ヘスティア</t>
  </si>
  <si>
    <t>y17</t>
  </si>
  <si>
    <t>アサヒ芸能.1W火 合併号</t>
  </si>
  <si>
    <t>DVD袋裏4C</t>
  </si>
  <si>
    <t>12月23日(火)</t>
  </si>
  <si>
    <t>ad968</t>
  </si>
  <si>
    <t>ad959</t>
  </si>
  <si>
    <t>1P注意事項版</t>
  </si>
  <si>
    <t>週刊実話増刊「実話ザ・タブー」</t>
  </si>
  <si>
    <t>表4</t>
  </si>
  <si>
    <t>12月24日(水)</t>
  </si>
  <si>
    <t>ad960</t>
  </si>
  <si>
    <t>ad961</t>
  </si>
  <si>
    <t>ゲッチュ</t>
  </si>
  <si>
    <t>12月26日(金)</t>
  </si>
  <si>
    <t>ad962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</si>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</sst>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16</v>
      </c>
      <c r="D6" s="195">
        <v>550000</v>
      </c>
      <c r="E6" s="81">
        <v>8</v>
      </c>
      <c r="F6" s="81">
        <v>4</v>
      </c>
      <c r="G6" s="81">
        <v>28</v>
      </c>
      <c r="H6" s="91">
        <v>4</v>
      </c>
      <c r="I6" s="92">
        <v>0</v>
      </c>
      <c r="J6" s="145">
        <f>H6+I6</f>
        <v>4</v>
      </c>
      <c r="K6" s="82">
        <f>IFERROR(J6/G6,"-")</f>
        <v>0.14285714285714</v>
      </c>
      <c r="L6" s="81">
        <v>4</v>
      </c>
      <c r="M6" s="81">
        <v>0</v>
      </c>
      <c r="N6" s="82">
        <f>IFERROR(L6/J6,"-")</f>
        <v>1</v>
      </c>
      <c r="O6" s="83">
        <f>IFERROR(D6/J6,"-")</f>
        <v>137500</v>
      </c>
      <c r="P6" s="84">
        <v>1</v>
      </c>
      <c r="Q6" s="82">
        <f>IFERROR(P6/J6,"-")</f>
        <v>0.25</v>
      </c>
      <c r="R6" s="200">
        <v>3000</v>
      </c>
      <c r="S6" s="201">
        <f>IFERROR(R6/J6,"-")</f>
        <v>750</v>
      </c>
      <c r="T6" s="201">
        <f>IFERROR(R6/P6,"-")</f>
        <v>3000</v>
      </c>
      <c r="U6" s="195">
        <f>IFERROR(R6-D6,"-")</f>
        <v>-547000</v>
      </c>
      <c r="V6" s="85">
        <f>R6/D6</f>
        <v>0.0054545454545455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550000</v>
      </c>
      <c r="E9" s="41">
        <f>SUM(E6:E7)</f>
        <v>8</v>
      </c>
      <c r="F9" s="41">
        <f>SUM(F6:F7)</f>
        <v>4</v>
      </c>
      <c r="G9" s="41">
        <f>SUM(G6:G7)</f>
        <v>28</v>
      </c>
      <c r="H9" s="41">
        <f>SUM(H6:H7)</f>
        <v>4</v>
      </c>
      <c r="I9" s="41">
        <f>SUM(I6:I7)</f>
        <v>0</v>
      </c>
      <c r="J9" s="41">
        <f>SUM(J6:J7)</f>
        <v>4</v>
      </c>
      <c r="K9" s="42">
        <f>IFERROR(J9/G9,"-")</f>
        <v>0.14285714285714</v>
      </c>
      <c r="L9" s="78">
        <f>SUM(L6:L7)</f>
        <v>4</v>
      </c>
      <c r="M9" s="78">
        <f>SUM(M6:M7)</f>
        <v>0</v>
      </c>
      <c r="N9" s="42">
        <f>IFERROR(L9/J9,"-")</f>
        <v>1</v>
      </c>
      <c r="O9" s="43">
        <f>IFERROR(D9/J9,"-")</f>
        <v>137500</v>
      </c>
      <c r="P9" s="44">
        <f>SUM(P6:P7)</f>
        <v>1</v>
      </c>
      <c r="Q9" s="42">
        <f>IFERROR(P9/J9,"-")</f>
        <v>0.25</v>
      </c>
      <c r="R9" s="45">
        <f>SUM(R6:R7)</f>
        <v>3000</v>
      </c>
      <c r="S9" s="45">
        <f>IFERROR(R9/J9,"-")</f>
        <v>750</v>
      </c>
      <c r="T9" s="45">
        <f>IFERROR(R9/P9,"-")</f>
        <v>3000</v>
      </c>
      <c r="U9" s="46">
        <f>SUM(U6:U7)</f>
        <v>-547000</v>
      </c>
      <c r="V9" s="47">
        <f>IFERROR(R9/D9,"-")</f>
        <v>0.0054545454545455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/>
      <c r="D6" s="203" t="s">
        <v>61</v>
      </c>
      <c r="E6" s="203"/>
      <c r="F6" s="203" t="s">
        <v>62</v>
      </c>
      <c r="G6" s="203" t="s">
        <v>63</v>
      </c>
      <c r="H6" s="90" t="s">
        <v>64</v>
      </c>
      <c r="I6" s="90" t="s">
        <v>65</v>
      </c>
      <c r="J6" s="188">
        <v>75000</v>
      </c>
      <c r="K6" s="81">
        <v>1</v>
      </c>
      <c r="L6" s="81">
        <v>0</v>
      </c>
      <c r="M6" s="81">
        <v>6</v>
      </c>
      <c r="N6" s="91">
        <v>1</v>
      </c>
      <c r="O6" s="92">
        <v>0</v>
      </c>
      <c r="P6" s="93">
        <f>N6+O6</f>
        <v>1</v>
      </c>
      <c r="Q6" s="82">
        <f>IFERROR(P6/M6,"-")</f>
        <v>0.16666666666667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37500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-75000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66</v>
      </c>
      <c r="C7" s="203"/>
      <c r="D7" s="203"/>
      <c r="E7" s="203"/>
      <c r="F7" s="203" t="s">
        <v>67</v>
      </c>
      <c r="G7" s="203"/>
      <c r="H7" s="90"/>
      <c r="I7" s="90"/>
      <c r="J7" s="188"/>
      <c r="K7" s="81">
        <v>4</v>
      </c>
      <c r="L7" s="81">
        <v>3</v>
      </c>
      <c r="M7" s="81">
        <v>1</v>
      </c>
      <c r="N7" s="91">
        <v>1</v>
      </c>
      <c r="O7" s="92">
        <v>0</v>
      </c>
      <c r="P7" s="93">
        <f>N7+O7</f>
        <v>1</v>
      </c>
      <c r="Q7" s="82">
        <f>IFERROR(P7/M7,"-")</f>
        <v>1</v>
      </c>
      <c r="R7" s="81">
        <v>1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0.066666666666667</v>
      </c>
      <c r="B8" s="203" t="s">
        <v>68</v>
      </c>
      <c r="C8" s="203"/>
      <c r="D8" s="203" t="s">
        <v>69</v>
      </c>
      <c r="E8" s="203"/>
      <c r="F8" s="203" t="s">
        <v>70</v>
      </c>
      <c r="G8" s="203" t="s">
        <v>71</v>
      </c>
      <c r="H8" s="90" t="s">
        <v>72</v>
      </c>
      <c r="I8" s="90" t="s">
        <v>73</v>
      </c>
      <c r="J8" s="188">
        <v>45000</v>
      </c>
      <c r="K8" s="81">
        <v>2</v>
      </c>
      <c r="L8" s="81">
        <v>0</v>
      </c>
      <c r="M8" s="81">
        <v>9</v>
      </c>
      <c r="N8" s="91">
        <v>2</v>
      </c>
      <c r="O8" s="92">
        <v>0</v>
      </c>
      <c r="P8" s="93">
        <f>N8+O8</f>
        <v>2</v>
      </c>
      <c r="Q8" s="82">
        <f>IFERROR(P8/M8,"-")</f>
        <v>0.22222222222222</v>
      </c>
      <c r="R8" s="81">
        <v>2</v>
      </c>
      <c r="S8" s="81">
        <v>0</v>
      </c>
      <c r="T8" s="82">
        <f>IFERROR(S8/(O8+P8),"-")</f>
        <v>0</v>
      </c>
      <c r="U8" s="182">
        <f>IFERROR(J8/SUM(P8:P9),"-")</f>
        <v>22500</v>
      </c>
      <c r="V8" s="84">
        <v>1</v>
      </c>
      <c r="W8" s="82">
        <f>IF(P8=0,"-",V8/P8)</f>
        <v>0.5</v>
      </c>
      <c r="X8" s="186">
        <v>3000</v>
      </c>
      <c r="Y8" s="187">
        <f>IFERROR(X8/P8,"-")</f>
        <v>1500</v>
      </c>
      <c r="Z8" s="187">
        <f>IFERROR(X8/V8,"-")</f>
        <v>3000</v>
      </c>
      <c r="AA8" s="188">
        <f>SUM(X8:X9)-SUM(J8:J9)</f>
        <v>-42000</v>
      </c>
      <c r="AB8" s="85">
        <f>SUM(X8:X9)/SUM(J8:J9)</f>
        <v>0.066666666666667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0.5</v>
      </c>
      <c r="CH8" s="135">
        <v>1</v>
      </c>
      <c r="CI8" s="136">
        <f>IFERROR(CH8/CF8,"-")</f>
        <v>1</v>
      </c>
      <c r="CJ8" s="137">
        <v>3000</v>
      </c>
      <c r="CK8" s="138">
        <f>IFERROR(CJ8/CF8,"-")</f>
        <v>3000</v>
      </c>
      <c r="CL8" s="139">
        <v>1</v>
      </c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/>
      <c r="E9" s="203"/>
      <c r="F9" s="203" t="s">
        <v>67</v>
      </c>
      <c r="G9" s="203"/>
      <c r="H9" s="90"/>
      <c r="I9" s="90"/>
      <c r="J9" s="188"/>
      <c r="K9" s="81">
        <v>1</v>
      </c>
      <c r="L9" s="81">
        <v>1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75</v>
      </c>
      <c r="C10" s="203"/>
      <c r="D10" s="203" t="s">
        <v>76</v>
      </c>
      <c r="E10" s="203"/>
      <c r="F10" s="203" t="s">
        <v>70</v>
      </c>
      <c r="G10" s="203" t="s">
        <v>77</v>
      </c>
      <c r="H10" s="90" t="s">
        <v>78</v>
      </c>
      <c r="I10" s="90" t="s">
        <v>79</v>
      </c>
      <c r="J10" s="188">
        <v>35000</v>
      </c>
      <c r="K10" s="81">
        <v>0</v>
      </c>
      <c r="L10" s="81">
        <v>0</v>
      </c>
      <c r="M10" s="81">
        <v>1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 t="str">
        <f>IFERROR(J10/SUM(P10:P11),"-")</f>
        <v>-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-35000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/>
      <c r="E11" s="203"/>
      <c r="F11" s="203" t="s">
        <v>67</v>
      </c>
      <c r="G11" s="203"/>
      <c r="H11" s="90"/>
      <c r="I11" s="90"/>
      <c r="J11" s="188"/>
      <c r="K11" s="81">
        <v>0</v>
      </c>
      <c r="L11" s="81">
        <v>0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81</v>
      </c>
      <c r="C12" s="203"/>
      <c r="D12" s="203" t="s">
        <v>82</v>
      </c>
      <c r="E12" s="203"/>
      <c r="F12" s="203" t="s">
        <v>62</v>
      </c>
      <c r="G12" s="203" t="s">
        <v>83</v>
      </c>
      <c r="H12" s="90" t="s">
        <v>72</v>
      </c>
      <c r="I12" s="90" t="s">
        <v>84</v>
      </c>
      <c r="J12" s="188">
        <v>85000</v>
      </c>
      <c r="K12" s="81">
        <v>0</v>
      </c>
      <c r="L12" s="81">
        <v>0</v>
      </c>
      <c r="M12" s="81">
        <v>2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 t="str">
        <f>IFERROR(J12/SUM(P12:P13),"-")</f>
        <v>-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-85000</v>
      </c>
      <c r="AB12" s="85">
        <f>SUM(X12:X13)/SUM(J12:J13)</f>
        <v>0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/>
      <c r="E13" s="203"/>
      <c r="F13" s="203" t="s">
        <v>67</v>
      </c>
      <c r="G13" s="203"/>
      <c r="H13" s="90"/>
      <c r="I13" s="90"/>
      <c r="J13" s="188"/>
      <c r="K13" s="81">
        <v>0</v>
      </c>
      <c r="L13" s="81">
        <v>0</v>
      </c>
      <c r="M13" s="81">
        <v>0</v>
      </c>
      <c r="N13" s="91">
        <v>0</v>
      </c>
      <c r="O13" s="92">
        <v>0</v>
      </c>
      <c r="P13" s="93">
        <f>N13+O13</f>
        <v>0</v>
      </c>
      <c r="Q13" s="82" t="str">
        <f>IFERROR(P13/M13,"-")</f>
        <v>-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86</v>
      </c>
      <c r="C14" s="203"/>
      <c r="D14" s="203" t="s">
        <v>87</v>
      </c>
      <c r="E14" s="203"/>
      <c r="F14" s="203" t="s">
        <v>70</v>
      </c>
      <c r="G14" s="203" t="s">
        <v>88</v>
      </c>
      <c r="H14" s="90" t="s">
        <v>64</v>
      </c>
      <c r="I14" s="90" t="s">
        <v>89</v>
      </c>
      <c r="J14" s="188">
        <v>75000</v>
      </c>
      <c r="K14" s="81">
        <v>0</v>
      </c>
      <c r="L14" s="81">
        <v>0</v>
      </c>
      <c r="M14" s="81">
        <v>2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 t="str">
        <f>IFERROR(J14/SUM(P14:P15),"-")</f>
        <v>-</v>
      </c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>
        <f>SUM(X14:X15)-SUM(J14:J15)</f>
        <v>-75000</v>
      </c>
      <c r="AB14" s="85">
        <f>SUM(X14:X15)/SUM(J14:J15)</f>
        <v>0</v>
      </c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/>
      <c r="E15" s="203"/>
      <c r="F15" s="203" t="s">
        <v>67</v>
      </c>
      <c r="G15" s="203"/>
      <c r="H15" s="90"/>
      <c r="I15" s="90"/>
      <c r="J15" s="188"/>
      <c r="K15" s="81">
        <v>0</v>
      </c>
      <c r="L15" s="81">
        <v>0</v>
      </c>
      <c r="M15" s="81">
        <v>0</v>
      </c>
      <c r="N15" s="91">
        <v>0</v>
      </c>
      <c r="O15" s="92">
        <v>0</v>
      </c>
      <c r="P15" s="93">
        <f>N15+O15</f>
        <v>0</v>
      </c>
      <c r="Q15" s="82" t="str">
        <f>IFERROR(P15/M15,"-")</f>
        <v>-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</v>
      </c>
      <c r="B16" s="203" t="s">
        <v>91</v>
      </c>
      <c r="C16" s="203"/>
      <c r="D16" s="203" t="s">
        <v>92</v>
      </c>
      <c r="E16" s="203"/>
      <c r="F16" s="203" t="s">
        <v>93</v>
      </c>
      <c r="G16" s="203" t="s">
        <v>94</v>
      </c>
      <c r="H16" s="90" t="s">
        <v>95</v>
      </c>
      <c r="I16" s="90" t="s">
        <v>96</v>
      </c>
      <c r="J16" s="188">
        <v>75000</v>
      </c>
      <c r="K16" s="81">
        <v>0</v>
      </c>
      <c r="L16" s="81">
        <v>0</v>
      </c>
      <c r="M16" s="81">
        <v>4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 t="str">
        <f>IFERROR(J16/SUM(P16:P17),"-")</f>
        <v>-</v>
      </c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>
        <f>SUM(X16:X17)-SUM(J16:J17)</f>
        <v>-75000</v>
      </c>
      <c r="AB16" s="85">
        <f>SUM(X16:X17)/SUM(J16:J17)</f>
        <v>0</v>
      </c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97</v>
      </c>
      <c r="C17" s="203"/>
      <c r="D17" s="203"/>
      <c r="E17" s="203"/>
      <c r="F17" s="203" t="s">
        <v>67</v>
      </c>
      <c r="G17" s="203"/>
      <c r="H17" s="90"/>
      <c r="I17" s="90"/>
      <c r="J17" s="188"/>
      <c r="K17" s="81">
        <v>0</v>
      </c>
      <c r="L17" s="81">
        <v>0</v>
      </c>
      <c r="M17" s="81">
        <v>0</v>
      </c>
      <c r="N17" s="91">
        <v>0</v>
      </c>
      <c r="O17" s="92">
        <v>0</v>
      </c>
      <c r="P17" s="93">
        <f>N17+O17</f>
        <v>0</v>
      </c>
      <c r="Q17" s="82" t="str">
        <f>IFERROR(P17/M17,"-")</f>
        <v>-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</v>
      </c>
      <c r="B18" s="203" t="s">
        <v>98</v>
      </c>
      <c r="C18" s="203"/>
      <c r="D18" s="203" t="s">
        <v>99</v>
      </c>
      <c r="E18" s="203"/>
      <c r="F18" s="203" t="s">
        <v>70</v>
      </c>
      <c r="G18" s="203" t="s">
        <v>100</v>
      </c>
      <c r="H18" s="90" t="s">
        <v>101</v>
      </c>
      <c r="I18" s="90" t="s">
        <v>102</v>
      </c>
      <c r="J18" s="188">
        <v>125000</v>
      </c>
      <c r="K18" s="81">
        <v>0</v>
      </c>
      <c r="L18" s="81">
        <v>0</v>
      </c>
      <c r="M18" s="81">
        <v>0</v>
      </c>
      <c r="N18" s="91">
        <v>0</v>
      </c>
      <c r="O18" s="92">
        <v>0</v>
      </c>
      <c r="P18" s="93">
        <f>N18+O18</f>
        <v>0</v>
      </c>
      <c r="Q18" s="82" t="str">
        <f>IFERROR(P18/M18,"-")</f>
        <v>-</v>
      </c>
      <c r="R18" s="81">
        <v>0</v>
      </c>
      <c r="S18" s="81">
        <v>0</v>
      </c>
      <c r="T18" s="82" t="str">
        <f>IFERROR(S18/(O18+P18),"-")</f>
        <v>-</v>
      </c>
      <c r="U18" s="182" t="str">
        <f>IFERROR(J18/SUM(P18:P19),"-")</f>
        <v>-</v>
      </c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>
        <f>SUM(X18:X19)-SUM(J18:J19)</f>
        <v>-125000</v>
      </c>
      <c r="AB18" s="85">
        <f>SUM(X18:X19)/SUM(J18:J19)</f>
        <v>0</v>
      </c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103</v>
      </c>
      <c r="C19" s="203"/>
      <c r="D19" s="203"/>
      <c r="E19" s="203"/>
      <c r="F19" s="203" t="s">
        <v>67</v>
      </c>
      <c r="G19" s="203"/>
      <c r="H19" s="90"/>
      <c r="I19" s="90"/>
      <c r="J19" s="188"/>
      <c r="K19" s="81">
        <v>0</v>
      </c>
      <c r="L19" s="81">
        <v>0</v>
      </c>
      <c r="M19" s="81">
        <v>0</v>
      </c>
      <c r="N19" s="91">
        <v>0</v>
      </c>
      <c r="O19" s="92">
        <v>0</v>
      </c>
      <c r="P19" s="93">
        <f>N19+O19</f>
        <v>0</v>
      </c>
      <c r="Q19" s="82" t="str">
        <f>IFERROR(P19/M19,"-")</f>
        <v>-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104</v>
      </c>
      <c r="C20" s="203"/>
      <c r="D20" s="203" t="s">
        <v>99</v>
      </c>
      <c r="E20" s="203"/>
      <c r="F20" s="203" t="s">
        <v>70</v>
      </c>
      <c r="G20" s="203" t="s">
        <v>105</v>
      </c>
      <c r="H20" s="90" t="s">
        <v>78</v>
      </c>
      <c r="I20" s="90" t="s">
        <v>106</v>
      </c>
      <c r="J20" s="188">
        <v>35000</v>
      </c>
      <c r="K20" s="81">
        <v>0</v>
      </c>
      <c r="L20" s="81">
        <v>0</v>
      </c>
      <c r="M20" s="81">
        <v>3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 t="str">
        <f>IFERROR(J20/SUM(P20:P21),"-")</f>
        <v>-</v>
      </c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>
        <f>SUM(X20:X21)-SUM(J20:J21)</f>
        <v>-35000</v>
      </c>
      <c r="AB20" s="85">
        <f>SUM(X20:X21)/SUM(J20:J21)</f>
        <v>0</v>
      </c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107</v>
      </c>
      <c r="C21" s="203"/>
      <c r="D21" s="203"/>
      <c r="E21" s="203"/>
      <c r="F21" s="203" t="s">
        <v>67</v>
      </c>
      <c r="G21" s="203"/>
      <c r="H21" s="90"/>
      <c r="I21" s="90"/>
      <c r="J21" s="188"/>
      <c r="K21" s="81">
        <v>0</v>
      </c>
      <c r="L21" s="81">
        <v>0</v>
      </c>
      <c r="M21" s="81">
        <v>0</v>
      </c>
      <c r="N21" s="91">
        <v>0</v>
      </c>
      <c r="O21" s="92">
        <v>0</v>
      </c>
      <c r="P21" s="93">
        <f>N21+O21</f>
        <v>0</v>
      </c>
      <c r="Q21" s="82" t="str">
        <f>IFERROR(P21/M21,"-")</f>
        <v>-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30"/>
      <c r="B22" s="87"/>
      <c r="C22" s="88"/>
      <c r="D22" s="88"/>
      <c r="E22" s="88"/>
      <c r="F22" s="89"/>
      <c r="G22" s="90"/>
      <c r="H22" s="90"/>
      <c r="I22" s="90"/>
      <c r="J22" s="192"/>
      <c r="K22" s="34"/>
      <c r="L22" s="34"/>
      <c r="M22" s="31"/>
      <c r="N22" s="23"/>
      <c r="O22" s="23"/>
      <c r="P22" s="23"/>
      <c r="Q22" s="33"/>
      <c r="R22" s="32"/>
      <c r="S22" s="23"/>
      <c r="T22" s="32"/>
      <c r="U22" s="183"/>
      <c r="V22" s="25"/>
      <c r="W22" s="25"/>
      <c r="X22" s="189"/>
      <c r="Y22" s="189"/>
      <c r="Z22" s="189"/>
      <c r="AA22" s="189"/>
      <c r="AB22" s="33"/>
      <c r="AC22" s="59"/>
      <c r="AD22" s="63"/>
      <c r="AE22" s="64"/>
      <c r="AF22" s="63"/>
      <c r="AG22" s="67"/>
      <c r="AH22" s="68"/>
      <c r="AI22" s="69"/>
      <c r="AJ22" s="70"/>
      <c r="AK22" s="70"/>
      <c r="AL22" s="70"/>
      <c r="AM22" s="63"/>
      <c r="AN22" s="64"/>
      <c r="AO22" s="63"/>
      <c r="AP22" s="67"/>
      <c r="AQ22" s="68"/>
      <c r="AR22" s="69"/>
      <c r="AS22" s="70"/>
      <c r="AT22" s="70"/>
      <c r="AU22" s="70"/>
      <c r="AV22" s="63"/>
      <c r="AW22" s="64"/>
      <c r="AX22" s="63"/>
      <c r="AY22" s="67"/>
      <c r="AZ22" s="68"/>
      <c r="BA22" s="69"/>
      <c r="BB22" s="70"/>
      <c r="BC22" s="70"/>
      <c r="BD22" s="70"/>
      <c r="BE22" s="63"/>
      <c r="BF22" s="64"/>
      <c r="BG22" s="63"/>
      <c r="BH22" s="67"/>
      <c r="BI22" s="68"/>
      <c r="BJ22" s="69"/>
      <c r="BK22" s="70"/>
      <c r="BL22" s="70"/>
      <c r="BM22" s="70"/>
      <c r="BN22" s="65"/>
      <c r="BO22" s="66"/>
      <c r="BP22" s="63"/>
      <c r="BQ22" s="67"/>
      <c r="BR22" s="68"/>
      <c r="BS22" s="69"/>
      <c r="BT22" s="70"/>
      <c r="BU22" s="70"/>
      <c r="BV22" s="70"/>
      <c r="BW22" s="65"/>
      <c r="BX22" s="66"/>
      <c r="BY22" s="63"/>
      <c r="BZ22" s="67"/>
      <c r="CA22" s="68"/>
      <c r="CB22" s="69"/>
      <c r="CC22" s="70"/>
      <c r="CD22" s="70"/>
      <c r="CE22" s="70"/>
      <c r="CF22" s="65"/>
      <c r="CG22" s="66"/>
      <c r="CH22" s="63"/>
      <c r="CI22" s="67"/>
      <c r="CJ22" s="68"/>
      <c r="CK22" s="69"/>
      <c r="CL22" s="70"/>
      <c r="CM22" s="70"/>
      <c r="CN22" s="70"/>
      <c r="CO22" s="71"/>
      <c r="CP22" s="68"/>
      <c r="CQ22" s="68"/>
      <c r="CR22" s="68"/>
      <c r="CS22" s="72"/>
    </row>
    <row r="23" spans="1:98">
      <c r="A23" s="30"/>
      <c r="B23" s="37"/>
      <c r="C23" s="21"/>
      <c r="D23" s="21"/>
      <c r="E23" s="21"/>
      <c r="F23" s="22"/>
      <c r="G23" s="36"/>
      <c r="H23" s="36"/>
      <c r="I23" s="75"/>
      <c r="J23" s="193"/>
      <c r="K23" s="34"/>
      <c r="L23" s="34"/>
      <c r="M23" s="31"/>
      <c r="N23" s="23"/>
      <c r="O23" s="23"/>
      <c r="P23" s="23"/>
      <c r="Q23" s="33"/>
      <c r="R23" s="32"/>
      <c r="S23" s="23"/>
      <c r="T23" s="32"/>
      <c r="U23" s="183"/>
      <c r="V23" s="25"/>
      <c r="W23" s="25"/>
      <c r="X23" s="189"/>
      <c r="Y23" s="189"/>
      <c r="Z23" s="189"/>
      <c r="AA23" s="189"/>
      <c r="AB23" s="33"/>
      <c r="AC23" s="61"/>
      <c r="AD23" s="63"/>
      <c r="AE23" s="64"/>
      <c r="AF23" s="63"/>
      <c r="AG23" s="67"/>
      <c r="AH23" s="68"/>
      <c r="AI23" s="69"/>
      <c r="AJ23" s="70"/>
      <c r="AK23" s="70"/>
      <c r="AL23" s="70"/>
      <c r="AM23" s="63"/>
      <c r="AN23" s="64"/>
      <c r="AO23" s="63"/>
      <c r="AP23" s="67"/>
      <c r="AQ23" s="68"/>
      <c r="AR23" s="69"/>
      <c r="AS23" s="70"/>
      <c r="AT23" s="70"/>
      <c r="AU23" s="70"/>
      <c r="AV23" s="63"/>
      <c r="AW23" s="64"/>
      <c r="AX23" s="63"/>
      <c r="AY23" s="67"/>
      <c r="AZ23" s="68"/>
      <c r="BA23" s="69"/>
      <c r="BB23" s="70"/>
      <c r="BC23" s="70"/>
      <c r="BD23" s="70"/>
      <c r="BE23" s="63"/>
      <c r="BF23" s="64"/>
      <c r="BG23" s="63"/>
      <c r="BH23" s="67"/>
      <c r="BI23" s="68"/>
      <c r="BJ23" s="69"/>
      <c r="BK23" s="70"/>
      <c r="BL23" s="70"/>
      <c r="BM23" s="70"/>
      <c r="BN23" s="65"/>
      <c r="BO23" s="66"/>
      <c r="BP23" s="63"/>
      <c r="BQ23" s="67"/>
      <c r="BR23" s="68"/>
      <c r="BS23" s="69"/>
      <c r="BT23" s="70"/>
      <c r="BU23" s="70"/>
      <c r="BV23" s="70"/>
      <c r="BW23" s="65"/>
      <c r="BX23" s="66"/>
      <c r="BY23" s="63"/>
      <c r="BZ23" s="67"/>
      <c r="CA23" s="68"/>
      <c r="CB23" s="69"/>
      <c r="CC23" s="70"/>
      <c r="CD23" s="70"/>
      <c r="CE23" s="70"/>
      <c r="CF23" s="65"/>
      <c r="CG23" s="66"/>
      <c r="CH23" s="63"/>
      <c r="CI23" s="67"/>
      <c r="CJ23" s="68"/>
      <c r="CK23" s="69"/>
      <c r="CL23" s="70"/>
      <c r="CM23" s="70"/>
      <c r="CN23" s="70"/>
      <c r="CO23" s="71"/>
      <c r="CP23" s="68"/>
      <c r="CQ23" s="68"/>
      <c r="CR23" s="68"/>
      <c r="CS23" s="72"/>
    </row>
    <row r="24" spans="1:98">
      <c r="A24" s="19">
        <f>AB24</f>
        <v>0.0054545454545455</v>
      </c>
      <c r="B24" s="39"/>
      <c r="C24" s="39"/>
      <c r="D24" s="39"/>
      <c r="E24" s="39"/>
      <c r="F24" s="39"/>
      <c r="G24" s="40" t="s">
        <v>108</v>
      </c>
      <c r="H24" s="40"/>
      <c r="I24" s="40"/>
      <c r="J24" s="190">
        <f>SUM(J6:J23)</f>
        <v>550000</v>
      </c>
      <c r="K24" s="41">
        <f>SUM(K6:K23)</f>
        <v>8</v>
      </c>
      <c r="L24" s="41">
        <f>SUM(L6:L23)</f>
        <v>4</v>
      </c>
      <c r="M24" s="41">
        <f>SUM(M6:M23)</f>
        <v>28</v>
      </c>
      <c r="N24" s="41">
        <f>SUM(N6:N23)</f>
        <v>4</v>
      </c>
      <c r="O24" s="41">
        <f>SUM(O6:O23)</f>
        <v>0</v>
      </c>
      <c r="P24" s="41">
        <f>SUM(P6:P23)</f>
        <v>4</v>
      </c>
      <c r="Q24" s="42">
        <f>IFERROR(P24/M24,"-")</f>
        <v>0.14285714285714</v>
      </c>
      <c r="R24" s="78">
        <f>SUM(R6:R23)</f>
        <v>4</v>
      </c>
      <c r="S24" s="78">
        <f>SUM(S6:S23)</f>
        <v>0</v>
      </c>
      <c r="T24" s="42">
        <f>IFERROR(R24/P24,"-")</f>
        <v>1</v>
      </c>
      <c r="U24" s="184">
        <f>IFERROR(J24/P24,"-")</f>
        <v>137500</v>
      </c>
      <c r="V24" s="44">
        <f>SUM(V6:V23)</f>
        <v>1</v>
      </c>
      <c r="W24" s="42">
        <f>IFERROR(V24/P24,"-")</f>
        <v>0.25</v>
      </c>
      <c r="X24" s="190">
        <f>SUM(X6:X23)</f>
        <v>3000</v>
      </c>
      <c r="Y24" s="190">
        <f>IFERROR(X24/P24,"-")</f>
        <v>750</v>
      </c>
      <c r="Z24" s="190">
        <f>IFERROR(X24/V24,"-")</f>
        <v>3000</v>
      </c>
      <c r="AA24" s="190">
        <f>X24-J24</f>
        <v>-547000</v>
      </c>
      <c r="AB24" s="47">
        <f>X24/J24</f>
        <v>0.0054545454545455</v>
      </c>
      <c r="AC24" s="60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