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雑誌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<sst xmlns="http://schemas.openxmlformats.org/spreadsheetml/2006/main" uniqueCount="107">
  <si>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11月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</si>
  <si>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</si>
  <si>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</si>
  <si>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</si>
  <si>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</si>
  <si>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</si>
  <si>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</si>
  <si>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</si>
  <si>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</si>
  <si>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</si>
  <si>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</si>
  <si>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</si>
  <si>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</si>
  <si>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</si>
  <si>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</si>
  <si>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</si>
  <si>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</si>
  <si>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</si>
  <si>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</si>
  <si>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</si>
  <si>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</si>
  <si>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</si>
  <si>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</si>
  <si>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</si>
  <si>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</si>
  <si>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</si>
  <si>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</si>
  <si>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</si>
  <si>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</si>
  <si>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</si>
  <si>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</si>
  <si>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</si>
  <si>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</si>
  <si>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</si>
  <si>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</si>
  <si>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</si>
  <si>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</si>
  <si>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</si>
  <si>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</si>
  <si>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</si>
  <si>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</si>
  <si>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</si>
  <si>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</si>
  <si>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</si>
  <si>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</si>
  <si>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</si>
  <si>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</si>
  <si>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</si>
  <si>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</si>
  <si>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</si>
  <si>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</si>
  <si>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</si>
  <si>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</si>
  <si>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</si>
  <si>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</si>
  <si>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</si>
  <si>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</si>
  <si>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za282</t>
  </si>
  <si>
    <t>インターカラー</t>
  </si>
  <si>
    <t>日本ジャーナル出版</t>
  </si>
  <si>
    <t>男女募集版（高宮菜々子）</t>
  </si>
  <si>
    <t>インタビューアレンジ２P</t>
  </si>
  <si>
    <t>lp01</t>
  </si>
  <si>
    <t>週刊実話</t>
  </si>
  <si>
    <t>1C2P</t>
  </si>
  <si>
    <t>11月20日(木)</t>
  </si>
  <si>
    <t>za283</t>
  </si>
  <si>
    <t>空電</t>
  </si>
  <si>
    <t>ln_adn063</t>
  </si>
  <si>
    <t>アドライヴ</t>
  </si>
  <si>
    <t>5P男女募集(インタビュー風)版-アレンジLINE版</t>
  </si>
  <si>
    <t>line</t>
  </si>
  <si>
    <t>実話ナックルズ ウルトラ</t>
  </si>
  <si>
    <t>1C5P</t>
  </si>
  <si>
    <t>11月29日(土)</t>
  </si>
  <si>
    <t>ad946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</si>
  <si>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</si>
  <si>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</si>
  <si>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</si>
  <si>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</si>
  <si>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</si>
  <si>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</si>
  <si>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</si>
  <si>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lp07</t>
  </si>
  <si>
    <t>おまたせ出会いNavi</t>
  </si>
  <si>
    <t>11/1～11/30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</si>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</sst>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1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2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</v>
      </c>
      <c r="B6" s="189" t="s">
        <v>57</v>
      </c>
      <c r="C6" s="189" t="s">
        <v>58</v>
      </c>
      <c r="D6" s="189" t="s">
        <v>59</v>
      </c>
      <c r="E6" s="189" t="s">
        <v>60</v>
      </c>
      <c r="F6" s="189" t="s">
        <v>61</v>
      </c>
      <c r="G6" s="189" t="s">
        <v>62</v>
      </c>
      <c r="H6" s="89" t="s">
        <v>63</v>
      </c>
      <c r="I6" s="89" t="s">
        <v>64</v>
      </c>
      <c r="J6" s="89" t="s">
        <v>65</v>
      </c>
      <c r="K6" s="181">
        <v>200000</v>
      </c>
      <c r="L6" s="80">
        <v>31</v>
      </c>
      <c r="M6" s="80">
        <v>0</v>
      </c>
      <c r="N6" s="80">
        <v>77</v>
      </c>
      <c r="O6" s="91">
        <v>5</v>
      </c>
      <c r="P6" s="92">
        <v>0</v>
      </c>
      <c r="Q6" s="93">
        <f>O6+P6</f>
        <v>5</v>
      </c>
      <c r="R6" s="81">
        <f>IFERROR(Q6/N6,"-")</f>
        <v>0.064935064935065</v>
      </c>
      <c r="S6" s="80">
        <v>2</v>
      </c>
      <c r="T6" s="80">
        <v>1</v>
      </c>
      <c r="U6" s="81">
        <f>IFERROR(T6/(Q6),"-")</f>
        <v>0.2</v>
      </c>
      <c r="V6" s="82">
        <f>IFERROR(K6/SUM(Q6:Q7),"-")</f>
        <v>28571.428571429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SUM(Y6:Y7)-SUM(K6:K7)</f>
        <v>-200000</v>
      </c>
      <c r="AC6" s="85">
        <f>SUM(Y6:Y7)/SUM(K6:K7)</f>
        <v>0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>
        <v>3</v>
      </c>
      <c r="BP6" s="120">
        <f>IF(Q6=0,"",IF(BO6=0,"",(BO6/Q6)))</f>
        <v>0.6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>
        <v>2</v>
      </c>
      <c r="BY6" s="127">
        <f>IF(Q6=0,"",IF(BX6=0,"",(BX6/Q6)))</f>
        <v>0.4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66</v>
      </c>
      <c r="C7" s="189" t="s">
        <v>58</v>
      </c>
      <c r="D7" s="189"/>
      <c r="E7" s="189"/>
      <c r="F7" s="189"/>
      <c r="G7" s="189" t="s">
        <v>67</v>
      </c>
      <c r="H7" s="89"/>
      <c r="I7" s="89"/>
      <c r="J7" s="89"/>
      <c r="K7" s="181"/>
      <c r="L7" s="80">
        <v>36</v>
      </c>
      <c r="M7" s="80">
        <v>22</v>
      </c>
      <c r="N7" s="80">
        <v>19</v>
      </c>
      <c r="O7" s="91">
        <v>2</v>
      </c>
      <c r="P7" s="92">
        <v>0</v>
      </c>
      <c r="Q7" s="93">
        <f>O7+P7</f>
        <v>2</v>
      </c>
      <c r="R7" s="81">
        <f>IFERROR(Q7/N7,"-")</f>
        <v>0.10526315789474</v>
      </c>
      <c r="S7" s="80">
        <v>2</v>
      </c>
      <c r="T7" s="80">
        <v>0</v>
      </c>
      <c r="U7" s="81">
        <f>IFERROR(T7/(Q7),"-")</f>
        <v>0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>
        <f>IF(Q7=0,"",IF(BO7=0,"",(BO7/Q7)))</f>
        <v>0</v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>
        <v>1</v>
      </c>
      <c r="BY7" s="127">
        <f>IF(Q7=0,"",IF(BX7=0,"",(BX7/Q7)))</f>
        <v>0.5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>
        <v>1</v>
      </c>
      <c r="CH7" s="134">
        <f>IF(Q7=0,"",IF(CG7=0,"",(CG7/Q7)))</f>
        <v>0.5</v>
      </c>
      <c r="CI7" s="135"/>
      <c r="CJ7" s="136">
        <f>IFERROR(CI7/CG7,"-")</f>
        <v>0</v>
      </c>
      <c r="CK7" s="137"/>
      <c r="CL7" s="138">
        <f>IFERROR(CK7/CG7,"-")</f>
        <v>0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</v>
      </c>
      <c r="B8" s="189" t="s">
        <v>68</v>
      </c>
      <c r="C8" s="189" t="s">
        <v>69</v>
      </c>
      <c r="D8" s="189"/>
      <c r="E8" s="189" t="s">
        <v>70</v>
      </c>
      <c r="F8" s="189"/>
      <c r="G8" s="189" t="s">
        <v>71</v>
      </c>
      <c r="H8" s="89" t="s">
        <v>72</v>
      </c>
      <c r="I8" s="89" t="s">
        <v>73</v>
      </c>
      <c r="J8" s="190" t="s">
        <v>74</v>
      </c>
      <c r="K8" s="181">
        <v>75000</v>
      </c>
      <c r="L8" s="80">
        <v>0</v>
      </c>
      <c r="M8" s="80">
        <v>0</v>
      </c>
      <c r="N8" s="80">
        <v>0</v>
      </c>
      <c r="O8" s="91">
        <v>4</v>
      </c>
      <c r="P8" s="92">
        <v>0</v>
      </c>
      <c r="Q8" s="93">
        <f>O8+P8</f>
        <v>4</v>
      </c>
      <c r="R8" s="81" t="str">
        <f>IFERROR(Q8/N8,"-")</f>
        <v>-</v>
      </c>
      <c r="S8" s="80">
        <v>4</v>
      </c>
      <c r="T8" s="80">
        <v>0</v>
      </c>
      <c r="U8" s="81">
        <f>IFERROR(T8/(Q8),"-")</f>
        <v>0</v>
      </c>
      <c r="V8" s="82">
        <f>IFERROR(K8/SUM(Q8:Q9),"-")</f>
        <v>18750</v>
      </c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>
        <f>SUM(Y8:Y9)-SUM(K8:K9)</f>
        <v>-75000</v>
      </c>
      <c r="AC8" s="85">
        <f>SUM(Y8:Y9)/SUM(K8:K9)</f>
        <v>0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>
        <v>2</v>
      </c>
      <c r="BG8" s="113">
        <f>IF(Q8=0,"",IF(BF8=0,"",(BF8/Q8)))</f>
        <v>0.5</v>
      </c>
      <c r="BH8" s="112"/>
      <c r="BI8" s="114">
        <f>IFERROR(BH8/BF8,"-")</f>
        <v>0</v>
      </c>
      <c r="BJ8" s="115"/>
      <c r="BK8" s="116">
        <f>IFERROR(BJ8/BF8,"-")</f>
        <v>0</v>
      </c>
      <c r="BL8" s="117"/>
      <c r="BM8" s="117"/>
      <c r="BN8" s="117"/>
      <c r="BO8" s="119"/>
      <c r="BP8" s="120">
        <f>IF(Q8=0,"",IF(BO8=0,"",(BO8/Q8)))</f>
        <v>0</v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>
        <v>1</v>
      </c>
      <c r="BY8" s="127">
        <f>IF(Q8=0,"",IF(BX8=0,"",(BX8/Q8)))</f>
        <v>0.25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>
        <v>1</v>
      </c>
      <c r="CH8" s="134">
        <f>IF(Q8=0,"",IF(CG8=0,"",(CG8/Q8)))</f>
        <v>0.25</v>
      </c>
      <c r="CI8" s="135"/>
      <c r="CJ8" s="136">
        <f>IFERROR(CI8/CG8,"-")</f>
        <v>0</v>
      </c>
      <c r="CK8" s="137"/>
      <c r="CL8" s="138">
        <f>IFERROR(CK8/CG8,"-")</f>
        <v>0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75</v>
      </c>
      <c r="C9" s="189" t="s">
        <v>69</v>
      </c>
      <c r="D9" s="189"/>
      <c r="E9" s="189"/>
      <c r="F9" s="189"/>
      <c r="G9" s="189" t="s">
        <v>67</v>
      </c>
      <c r="H9" s="89"/>
      <c r="I9" s="89"/>
      <c r="J9" s="89"/>
      <c r="K9" s="181"/>
      <c r="L9" s="80">
        <v>11</v>
      </c>
      <c r="M9" s="80">
        <v>8</v>
      </c>
      <c r="N9" s="80">
        <v>6</v>
      </c>
      <c r="O9" s="91">
        <v>0</v>
      </c>
      <c r="P9" s="92">
        <v>0</v>
      </c>
      <c r="Q9" s="93">
        <f>O9+P9</f>
        <v>0</v>
      </c>
      <c r="R9" s="81">
        <f>IFERROR(Q9/N9,"-")</f>
        <v>0</v>
      </c>
      <c r="S9" s="80">
        <v>0</v>
      </c>
      <c r="T9" s="80">
        <v>0</v>
      </c>
      <c r="U9" s="81" t="str">
        <f>IFERROR(T9/(Q9),"-")</f>
        <v>-</v>
      </c>
      <c r="V9" s="82"/>
      <c r="W9" s="83">
        <v>0</v>
      </c>
      <c r="X9" s="81" t="str">
        <f>IF(Q9=0,"-",W9/Q9)</f>
        <v>-</v>
      </c>
      <c r="Y9" s="186">
        <v>0</v>
      </c>
      <c r="Z9" s="187" t="str">
        <f>IFERROR(Y9/Q9,"-")</f>
        <v>-</v>
      </c>
      <c r="AA9" s="187" t="str">
        <f>IFERROR(Y9/W9,"-")</f>
        <v>-</v>
      </c>
      <c r="AB9" s="181"/>
      <c r="AC9" s="85"/>
      <c r="AD9" s="78"/>
      <c r="AE9" s="94"/>
      <c r="AF9" s="95" t="str">
        <f>IF(Q9=0,"",IF(AE9=0,"",(AE9/Q9)))</f>
        <v/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 t="str">
        <f>IF(Q9=0,"",IF(AN9=0,"",(AN9/Q9)))</f>
        <v/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 t="str">
        <f>IF(Q9=0,"",IF(AW9=0,"",(AW9/Q9)))</f>
        <v/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 t="str">
        <f>IF(Q9=0,"",IF(BF9=0,"",(BF9/Q9)))</f>
        <v/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 t="str">
        <f>IF(Q9=0,"",IF(BO9=0,"",(BO9/Q9)))</f>
        <v/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 t="str">
        <f>IF(Q9=0,"",IF(BX9=0,"",(BX9/Q9)))</f>
        <v/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 t="str">
        <f>IF(Q9=0,"",IF(CG9=0,"",(CG9/Q9)))</f>
        <v/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30"/>
      <c r="B10" s="86"/>
      <c r="C10" s="86"/>
      <c r="D10" s="87"/>
      <c r="E10" s="87"/>
      <c r="F10" s="87"/>
      <c r="G10" s="88"/>
      <c r="H10" s="89"/>
      <c r="I10" s="89"/>
      <c r="J10" s="89"/>
      <c r="K10" s="182"/>
      <c r="L10" s="34"/>
      <c r="M10" s="34"/>
      <c r="N10" s="31"/>
      <c r="O10" s="23"/>
      <c r="P10" s="23"/>
      <c r="Q10" s="23"/>
      <c r="R10" s="32"/>
      <c r="S10" s="32"/>
      <c r="T10" s="23"/>
      <c r="U10" s="32"/>
      <c r="V10" s="25"/>
      <c r="W10" s="25"/>
      <c r="X10" s="25"/>
      <c r="Y10" s="188"/>
      <c r="Z10" s="188"/>
      <c r="AA10" s="188"/>
      <c r="AB10" s="188"/>
      <c r="AC10" s="33"/>
      <c r="AD10" s="58"/>
      <c r="AE10" s="62"/>
      <c r="AF10" s="63"/>
      <c r="AG10" s="62"/>
      <c r="AH10" s="66"/>
      <c r="AI10" s="67"/>
      <c r="AJ10" s="68"/>
      <c r="AK10" s="69"/>
      <c r="AL10" s="69"/>
      <c r="AM10" s="69"/>
      <c r="AN10" s="62"/>
      <c r="AO10" s="63"/>
      <c r="AP10" s="62"/>
      <c r="AQ10" s="66"/>
      <c r="AR10" s="67"/>
      <c r="AS10" s="68"/>
      <c r="AT10" s="69"/>
      <c r="AU10" s="69"/>
      <c r="AV10" s="69"/>
      <c r="AW10" s="62"/>
      <c r="AX10" s="63"/>
      <c r="AY10" s="62"/>
      <c r="AZ10" s="66"/>
      <c r="BA10" s="67"/>
      <c r="BB10" s="68"/>
      <c r="BC10" s="69"/>
      <c r="BD10" s="69"/>
      <c r="BE10" s="69"/>
      <c r="BF10" s="62"/>
      <c r="BG10" s="63"/>
      <c r="BH10" s="62"/>
      <c r="BI10" s="66"/>
      <c r="BJ10" s="67"/>
      <c r="BK10" s="68"/>
      <c r="BL10" s="69"/>
      <c r="BM10" s="69"/>
      <c r="BN10" s="69"/>
      <c r="BO10" s="64"/>
      <c r="BP10" s="65"/>
      <c r="BQ10" s="62"/>
      <c r="BR10" s="66"/>
      <c r="BS10" s="67"/>
      <c r="BT10" s="68"/>
      <c r="BU10" s="69"/>
      <c r="BV10" s="69"/>
      <c r="BW10" s="69"/>
      <c r="BX10" s="64"/>
      <c r="BY10" s="65"/>
      <c r="BZ10" s="62"/>
      <c r="CA10" s="66"/>
      <c r="CB10" s="67"/>
      <c r="CC10" s="68"/>
      <c r="CD10" s="69"/>
      <c r="CE10" s="69"/>
      <c r="CF10" s="69"/>
      <c r="CG10" s="64"/>
      <c r="CH10" s="65"/>
      <c r="CI10" s="62"/>
      <c r="CJ10" s="66"/>
      <c r="CK10" s="67"/>
      <c r="CL10" s="68"/>
      <c r="CM10" s="69"/>
      <c r="CN10" s="69"/>
      <c r="CO10" s="69"/>
      <c r="CP10" s="70"/>
      <c r="CQ10" s="67"/>
      <c r="CR10" s="67"/>
      <c r="CS10" s="67"/>
      <c r="CT10" s="71"/>
    </row>
    <row r="11" spans="1:99">
      <c r="A11" s="30"/>
      <c r="B11" s="37"/>
      <c r="C11" s="37"/>
      <c r="D11" s="21"/>
      <c r="E11" s="21"/>
      <c r="F11" s="21"/>
      <c r="G11" s="22"/>
      <c r="H11" s="36"/>
      <c r="I11" s="36"/>
      <c r="J11" s="74"/>
      <c r="K11" s="183"/>
      <c r="L11" s="34"/>
      <c r="M11" s="34"/>
      <c r="N11" s="31"/>
      <c r="O11" s="23"/>
      <c r="P11" s="23"/>
      <c r="Q11" s="23"/>
      <c r="R11" s="32"/>
      <c r="S11" s="32"/>
      <c r="T11" s="23"/>
      <c r="U11" s="32"/>
      <c r="V11" s="25"/>
      <c r="W11" s="25"/>
      <c r="X11" s="25"/>
      <c r="Y11" s="188"/>
      <c r="Z11" s="188"/>
      <c r="AA11" s="188"/>
      <c r="AB11" s="188"/>
      <c r="AC11" s="33"/>
      <c r="AD11" s="60"/>
      <c r="AE11" s="62"/>
      <c r="AF11" s="63"/>
      <c r="AG11" s="62"/>
      <c r="AH11" s="66"/>
      <c r="AI11" s="67"/>
      <c r="AJ11" s="68"/>
      <c r="AK11" s="69"/>
      <c r="AL11" s="69"/>
      <c r="AM11" s="69"/>
      <c r="AN11" s="62"/>
      <c r="AO11" s="63"/>
      <c r="AP11" s="62"/>
      <c r="AQ11" s="66"/>
      <c r="AR11" s="67"/>
      <c r="AS11" s="68"/>
      <c r="AT11" s="69"/>
      <c r="AU11" s="69"/>
      <c r="AV11" s="69"/>
      <c r="AW11" s="62"/>
      <c r="AX11" s="63"/>
      <c r="AY11" s="62"/>
      <c r="AZ11" s="66"/>
      <c r="BA11" s="67"/>
      <c r="BB11" s="68"/>
      <c r="BC11" s="69"/>
      <c r="BD11" s="69"/>
      <c r="BE11" s="69"/>
      <c r="BF11" s="62"/>
      <c r="BG11" s="63"/>
      <c r="BH11" s="62"/>
      <c r="BI11" s="66"/>
      <c r="BJ11" s="67"/>
      <c r="BK11" s="68"/>
      <c r="BL11" s="69"/>
      <c r="BM11" s="69"/>
      <c r="BN11" s="69"/>
      <c r="BO11" s="64"/>
      <c r="BP11" s="65"/>
      <c r="BQ11" s="62"/>
      <c r="BR11" s="66"/>
      <c r="BS11" s="67"/>
      <c r="BT11" s="68"/>
      <c r="BU11" s="69"/>
      <c r="BV11" s="69"/>
      <c r="BW11" s="69"/>
      <c r="BX11" s="64"/>
      <c r="BY11" s="65"/>
      <c r="BZ11" s="62"/>
      <c r="CA11" s="66"/>
      <c r="CB11" s="67"/>
      <c r="CC11" s="68"/>
      <c r="CD11" s="69"/>
      <c r="CE11" s="69"/>
      <c r="CF11" s="69"/>
      <c r="CG11" s="64"/>
      <c r="CH11" s="65"/>
      <c r="CI11" s="62"/>
      <c r="CJ11" s="66"/>
      <c r="CK11" s="67"/>
      <c r="CL11" s="68"/>
      <c r="CM11" s="69"/>
      <c r="CN11" s="69"/>
      <c r="CO11" s="69"/>
      <c r="CP11" s="70"/>
      <c r="CQ11" s="67"/>
      <c r="CR11" s="67"/>
      <c r="CS11" s="67"/>
      <c r="CT11" s="71"/>
    </row>
    <row r="12" spans="1:99">
      <c r="A12" s="19">
        <f>AC12</f>
        <v>0</v>
      </c>
      <c r="B12" s="39"/>
      <c r="C12" s="39"/>
      <c r="D12" s="39"/>
      <c r="E12" s="39"/>
      <c r="F12" s="39"/>
      <c r="G12" s="39"/>
      <c r="H12" s="40" t="s">
        <v>76</v>
      </c>
      <c r="I12" s="40"/>
      <c r="J12" s="40"/>
      <c r="K12" s="184">
        <f>SUM(K6:K11)</f>
        <v>275000</v>
      </c>
      <c r="L12" s="41">
        <f>SUM(L6:L11)</f>
        <v>78</v>
      </c>
      <c r="M12" s="41">
        <f>SUM(M6:M11)</f>
        <v>30</v>
      </c>
      <c r="N12" s="41">
        <f>SUM(N6:N11)</f>
        <v>102</v>
      </c>
      <c r="O12" s="41">
        <f>SUM(O6:O11)</f>
        <v>11</v>
      </c>
      <c r="P12" s="41">
        <f>SUM(P6:P11)</f>
        <v>0</v>
      </c>
      <c r="Q12" s="41">
        <f>SUM(Q6:Q11)</f>
        <v>11</v>
      </c>
      <c r="R12" s="42">
        <f>IFERROR(Q12/N12,"-")</f>
        <v>0.1078431372549</v>
      </c>
      <c r="S12" s="77">
        <f>SUM(S6:S11)</f>
        <v>8</v>
      </c>
      <c r="T12" s="77">
        <f>SUM(T6:T11)</f>
        <v>1</v>
      </c>
      <c r="U12" s="42">
        <f>IFERROR(S12/Q12,"-")</f>
        <v>0.72727272727273</v>
      </c>
      <c r="V12" s="43">
        <f>IFERROR(K12/Q12,"-")</f>
        <v>25000</v>
      </c>
      <c r="W12" s="44">
        <f>SUM(W6:W11)</f>
        <v>0</v>
      </c>
      <c r="X12" s="42">
        <f>IFERROR(W12/Q12,"-")</f>
        <v>0</v>
      </c>
      <c r="Y12" s="184">
        <f>SUM(Y6:Y11)</f>
        <v>0</v>
      </c>
      <c r="Z12" s="184">
        <f>IFERROR(Y12/Q12,"-")</f>
        <v>0</v>
      </c>
      <c r="AA12" s="184" t="str">
        <f>IFERROR(Y12/W12,"-")</f>
        <v>-</v>
      </c>
      <c r="AB12" s="184">
        <f>Y12-K12</f>
        <v>-275000</v>
      </c>
      <c r="AC12" s="46">
        <f>Y12/K12</f>
        <v>0</v>
      </c>
      <c r="AD12" s="59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77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78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79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80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81</v>
      </c>
      <c r="C6" s="189" t="s">
        <v>82</v>
      </c>
      <c r="D6" s="189"/>
      <c r="E6" s="189" t="s">
        <v>83</v>
      </c>
      <c r="F6" s="89" t="s">
        <v>84</v>
      </c>
      <c r="G6" s="89" t="s">
        <v>85</v>
      </c>
      <c r="H6" s="181">
        <v>0</v>
      </c>
      <c r="I6" s="84">
        <v>1500</v>
      </c>
      <c r="J6" s="80">
        <v>0</v>
      </c>
      <c r="K6" s="80">
        <v>0</v>
      </c>
      <c r="L6" s="80">
        <v>0</v>
      </c>
      <c r="M6" s="93">
        <v>0</v>
      </c>
      <c r="N6" s="144">
        <v>0</v>
      </c>
      <c r="O6" s="81" t="str">
        <f>IFERROR(M6/L6,"-")</f>
        <v>-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86</v>
      </c>
      <c r="C7" s="189" t="s">
        <v>82</v>
      </c>
      <c r="D7" s="189"/>
      <c r="E7" s="189" t="s">
        <v>83</v>
      </c>
      <c r="F7" s="89" t="s">
        <v>87</v>
      </c>
      <c r="G7" s="89" t="s">
        <v>85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88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0</v>
      </c>
      <c r="M10" s="41">
        <f>SUM(M6:M9)</f>
        <v>0</v>
      </c>
      <c r="N10" s="41">
        <f>SUM(N6:N9)</f>
        <v>0</v>
      </c>
      <c r="O10" s="42" t="str">
        <f>IFERROR(M10/L10,"-")</f>
        <v>-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89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78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90</v>
      </c>
      <c r="C6" s="189" t="s">
        <v>91</v>
      </c>
      <c r="D6" s="189" t="s">
        <v>92</v>
      </c>
      <c r="E6" s="189" t="s">
        <v>62</v>
      </c>
      <c r="F6" s="89" t="s">
        <v>93</v>
      </c>
      <c r="G6" s="89" t="s">
        <v>85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0.96244318226578</v>
      </c>
      <c r="B7" s="189" t="s">
        <v>94</v>
      </c>
      <c r="C7" s="189" t="s">
        <v>91</v>
      </c>
      <c r="D7" s="189" t="s">
        <v>92</v>
      </c>
      <c r="E7" s="189" t="s">
        <v>62</v>
      </c>
      <c r="F7" s="89" t="s">
        <v>95</v>
      </c>
      <c r="G7" s="89" t="s">
        <v>85</v>
      </c>
      <c r="H7" s="181">
        <v>5077640</v>
      </c>
      <c r="I7" s="80">
        <v>6615</v>
      </c>
      <c r="J7" s="80">
        <v>0</v>
      </c>
      <c r="K7" s="80">
        <v>232544</v>
      </c>
      <c r="L7" s="93">
        <v>1763</v>
      </c>
      <c r="M7" s="81">
        <f>IFERROR(L7/K7,"-")</f>
        <v>0.0075813609467456</v>
      </c>
      <c r="N7" s="80">
        <v>330</v>
      </c>
      <c r="O7" s="80">
        <v>325</v>
      </c>
      <c r="P7" s="81">
        <f>IFERROR(N7/(L7),"-")</f>
        <v>0.18718094157686</v>
      </c>
      <c r="Q7" s="82">
        <f>IFERROR(H7/SUM(L7:L7),"-")</f>
        <v>2880.1134429949</v>
      </c>
      <c r="R7" s="83">
        <v>163</v>
      </c>
      <c r="S7" s="81">
        <f>IF(L7=0,"-",R7/L7)</f>
        <v>0.092456040839478</v>
      </c>
      <c r="T7" s="186">
        <v>4886940</v>
      </c>
      <c r="U7" s="187">
        <f>IFERROR(T7/L7,"-")</f>
        <v>2771.9455473625</v>
      </c>
      <c r="V7" s="187">
        <f>IFERROR(T7/R7,"-")</f>
        <v>29981.226993865</v>
      </c>
      <c r="W7" s="181">
        <f>SUM(T7:T7)-SUM(H7:H7)</f>
        <v>-190700</v>
      </c>
      <c r="X7" s="85">
        <f>SUM(T7:T7)/SUM(H7:H7)</f>
        <v>0.96244318226578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>
        <v>2</v>
      </c>
      <c r="AJ7" s="101">
        <f>IF(L7=0,"",IF(AI7=0,"",(AI7/L7)))</f>
        <v>0.0011344299489507</v>
      </c>
      <c r="AK7" s="100">
        <v>1</v>
      </c>
      <c r="AL7" s="102">
        <f>IFERROR(AK7/AI7,"-")</f>
        <v>0.5</v>
      </c>
      <c r="AM7" s="103">
        <v>3000</v>
      </c>
      <c r="AN7" s="104">
        <f>IFERROR(AM7/AI7,"-")</f>
        <v>1500</v>
      </c>
      <c r="AO7" s="105">
        <v>1</v>
      </c>
      <c r="AP7" s="105"/>
      <c r="AQ7" s="105"/>
      <c r="AR7" s="106">
        <v>6</v>
      </c>
      <c r="AS7" s="107">
        <f>IF(L7=0,"",IF(AR7=0,"",(AR7/L7)))</f>
        <v>0.003403289846852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63</v>
      </c>
      <c r="BB7" s="113">
        <f>IF(L7=0,"",IF(BA7=0,"",(BA7/L7)))</f>
        <v>0.035734543391946</v>
      </c>
      <c r="BC7" s="112">
        <v>4</v>
      </c>
      <c r="BD7" s="114">
        <f>IFERROR(BC7/BA7,"-")</f>
        <v>0.063492063492063</v>
      </c>
      <c r="BE7" s="115">
        <v>263000</v>
      </c>
      <c r="BF7" s="116">
        <f>IFERROR(BE7/BA7,"-")</f>
        <v>4174.6031746032</v>
      </c>
      <c r="BG7" s="117">
        <v>1</v>
      </c>
      <c r="BH7" s="117">
        <v>1</v>
      </c>
      <c r="BI7" s="117">
        <v>2</v>
      </c>
      <c r="BJ7" s="119">
        <v>711</v>
      </c>
      <c r="BK7" s="120">
        <f>IF(L7=0,"",IF(BJ7=0,"",(BJ7/L7)))</f>
        <v>0.40328984685196</v>
      </c>
      <c r="BL7" s="121">
        <v>59</v>
      </c>
      <c r="BM7" s="122">
        <f>IFERROR(BL7/BJ7,"-")</f>
        <v>0.082981715893108</v>
      </c>
      <c r="BN7" s="123">
        <v>1791340</v>
      </c>
      <c r="BO7" s="124">
        <f>IFERROR(BN7/BJ7,"-")</f>
        <v>2519.4655414909</v>
      </c>
      <c r="BP7" s="125">
        <v>26</v>
      </c>
      <c r="BQ7" s="125">
        <v>10</v>
      </c>
      <c r="BR7" s="125">
        <v>23</v>
      </c>
      <c r="BS7" s="126">
        <v>728</v>
      </c>
      <c r="BT7" s="127">
        <f>IF(L7=0,"",IF(BS7=0,"",(BS7/L7)))</f>
        <v>0.41293250141804</v>
      </c>
      <c r="BU7" s="128">
        <v>73</v>
      </c>
      <c r="BV7" s="129">
        <f>IFERROR(BU7/BS7,"-")</f>
        <v>0.10027472527473</v>
      </c>
      <c r="BW7" s="130">
        <v>1563400</v>
      </c>
      <c r="BX7" s="131">
        <f>IFERROR(BW7/BS7,"-")</f>
        <v>2147.5274725275</v>
      </c>
      <c r="BY7" s="132">
        <v>38</v>
      </c>
      <c r="BZ7" s="132">
        <v>10</v>
      </c>
      <c r="CA7" s="132">
        <v>25</v>
      </c>
      <c r="CB7" s="133">
        <v>253</v>
      </c>
      <c r="CC7" s="134">
        <f>IF(L7=0,"",IF(CB7=0,"",(CB7/L7)))</f>
        <v>0.14350538854226</v>
      </c>
      <c r="CD7" s="135">
        <v>26</v>
      </c>
      <c r="CE7" s="136">
        <f>IFERROR(CD7/CB7,"-")</f>
        <v>0.10276679841897</v>
      </c>
      <c r="CF7" s="137">
        <v>1266200</v>
      </c>
      <c r="CG7" s="138">
        <f>IFERROR(CF7/CB7,"-")</f>
        <v>5004.743083004</v>
      </c>
      <c r="CH7" s="139">
        <v>8</v>
      </c>
      <c r="CI7" s="139">
        <v>5</v>
      </c>
      <c r="CJ7" s="139">
        <v>13</v>
      </c>
      <c r="CK7" s="140">
        <v>163</v>
      </c>
      <c r="CL7" s="141">
        <v>4886940</v>
      </c>
      <c r="CM7" s="141">
        <v>436000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0.67268961416325</v>
      </c>
      <c r="B8" s="189" t="s">
        <v>96</v>
      </c>
      <c r="C8" s="189" t="s">
        <v>91</v>
      </c>
      <c r="D8" s="189" t="s">
        <v>92</v>
      </c>
      <c r="E8" s="189" t="s">
        <v>62</v>
      </c>
      <c r="F8" s="89" t="s">
        <v>97</v>
      </c>
      <c r="G8" s="89" t="s">
        <v>85</v>
      </c>
      <c r="H8" s="181">
        <v>2001235</v>
      </c>
      <c r="I8" s="80">
        <v>1889</v>
      </c>
      <c r="J8" s="80">
        <v>0</v>
      </c>
      <c r="K8" s="80">
        <v>41884</v>
      </c>
      <c r="L8" s="93">
        <v>872</v>
      </c>
      <c r="M8" s="81">
        <f>IFERROR(L8/K8,"-")</f>
        <v>0.020819405978417</v>
      </c>
      <c r="N8" s="80">
        <v>94</v>
      </c>
      <c r="O8" s="80">
        <v>254</v>
      </c>
      <c r="P8" s="81">
        <f>IFERROR(N8/(L8),"-")</f>
        <v>0.10779816513761</v>
      </c>
      <c r="Q8" s="82">
        <f>IFERROR(H8/SUM(L8:L8),"-")</f>
        <v>2294.994266055</v>
      </c>
      <c r="R8" s="83">
        <v>71</v>
      </c>
      <c r="S8" s="81">
        <f>IF(L8=0,"-",R8/L8)</f>
        <v>0.081422018348624</v>
      </c>
      <c r="T8" s="186">
        <v>1346210</v>
      </c>
      <c r="U8" s="187">
        <f>IFERROR(T8/L8,"-")</f>
        <v>1543.8188073394</v>
      </c>
      <c r="V8" s="187">
        <f>IFERROR(T8/R8,"-")</f>
        <v>18960.704225352</v>
      </c>
      <c r="W8" s="181">
        <f>SUM(T8:T8)-SUM(H8:H8)</f>
        <v>-655025</v>
      </c>
      <c r="X8" s="85">
        <f>SUM(T8:T8)/SUM(H8:H8)</f>
        <v>0.67268961416325</v>
      </c>
      <c r="Y8" s="78"/>
      <c r="Z8" s="94">
        <v>47</v>
      </c>
      <c r="AA8" s="95">
        <f>IF(L8=0,"",IF(Z8=0,"",(Z8/L8)))</f>
        <v>0.053899082568807</v>
      </c>
      <c r="AB8" s="94"/>
      <c r="AC8" s="96">
        <f>IFERROR(AB8/Z8,"-")</f>
        <v>0</v>
      </c>
      <c r="AD8" s="97"/>
      <c r="AE8" s="98">
        <f>IFERROR(AD8/Z8,"-")</f>
        <v>0</v>
      </c>
      <c r="AF8" s="99"/>
      <c r="AG8" s="99"/>
      <c r="AH8" s="99"/>
      <c r="AI8" s="100">
        <v>150</v>
      </c>
      <c r="AJ8" s="101">
        <f>IF(L8=0,"",IF(AI8=0,"",(AI8/L8)))</f>
        <v>0.17201834862385</v>
      </c>
      <c r="AK8" s="100">
        <v>5</v>
      </c>
      <c r="AL8" s="102">
        <f>IFERROR(AK8/AI8,"-")</f>
        <v>0.033333333333333</v>
      </c>
      <c r="AM8" s="103">
        <v>64210</v>
      </c>
      <c r="AN8" s="104">
        <f>IFERROR(AM8/AI8,"-")</f>
        <v>428.06666666667</v>
      </c>
      <c r="AO8" s="105">
        <v>1</v>
      </c>
      <c r="AP8" s="105">
        <v>2</v>
      </c>
      <c r="AQ8" s="105">
        <v>2</v>
      </c>
      <c r="AR8" s="106">
        <v>117</v>
      </c>
      <c r="AS8" s="107">
        <f>IF(L8=0,"",IF(AR8=0,"",(AR8/L8)))</f>
        <v>0.13417431192661</v>
      </c>
      <c r="AT8" s="106">
        <v>9</v>
      </c>
      <c r="AU8" s="108">
        <f>IFERROR(AT8/AR8,"-")</f>
        <v>0.076923076923077</v>
      </c>
      <c r="AV8" s="109">
        <v>92000</v>
      </c>
      <c r="AW8" s="110">
        <f>IFERROR(AV8/AR8,"-")</f>
        <v>786.32478632479</v>
      </c>
      <c r="AX8" s="111">
        <v>4</v>
      </c>
      <c r="AY8" s="111">
        <v>4</v>
      </c>
      <c r="AZ8" s="111">
        <v>1</v>
      </c>
      <c r="BA8" s="112">
        <v>190</v>
      </c>
      <c r="BB8" s="113">
        <f>IF(L8=0,"",IF(BA8=0,"",(BA8/L8)))</f>
        <v>0.21788990825688</v>
      </c>
      <c r="BC8" s="112">
        <v>14</v>
      </c>
      <c r="BD8" s="114">
        <f>IFERROR(BC8/BA8,"-")</f>
        <v>0.073684210526316</v>
      </c>
      <c r="BE8" s="115">
        <v>233000</v>
      </c>
      <c r="BF8" s="116">
        <f>IFERROR(BE8/BA8,"-")</f>
        <v>1226.3157894737</v>
      </c>
      <c r="BG8" s="117">
        <v>8</v>
      </c>
      <c r="BH8" s="117">
        <v>1</v>
      </c>
      <c r="BI8" s="117">
        <v>5</v>
      </c>
      <c r="BJ8" s="119">
        <v>246</v>
      </c>
      <c r="BK8" s="120">
        <f>IF(L8=0,"",IF(BJ8=0,"",(BJ8/L8)))</f>
        <v>0.28211009174312</v>
      </c>
      <c r="BL8" s="121">
        <v>26</v>
      </c>
      <c r="BM8" s="122">
        <f>IFERROR(BL8/BJ8,"-")</f>
        <v>0.10569105691057</v>
      </c>
      <c r="BN8" s="123">
        <v>572000</v>
      </c>
      <c r="BO8" s="124">
        <f>IFERROR(BN8/BJ8,"-")</f>
        <v>2325.2032520325</v>
      </c>
      <c r="BP8" s="125">
        <v>10</v>
      </c>
      <c r="BQ8" s="125">
        <v>4</v>
      </c>
      <c r="BR8" s="125">
        <v>12</v>
      </c>
      <c r="BS8" s="126">
        <v>100</v>
      </c>
      <c r="BT8" s="127">
        <f>IF(L8=0,"",IF(BS8=0,"",(BS8/L8)))</f>
        <v>0.11467889908257</v>
      </c>
      <c r="BU8" s="128">
        <v>13</v>
      </c>
      <c r="BV8" s="129">
        <f>IFERROR(BU8/BS8,"-")</f>
        <v>0.13</v>
      </c>
      <c r="BW8" s="130">
        <v>257000</v>
      </c>
      <c r="BX8" s="131">
        <f>IFERROR(BW8/BS8,"-")</f>
        <v>2570</v>
      </c>
      <c r="BY8" s="132">
        <v>3</v>
      </c>
      <c r="BZ8" s="132">
        <v>3</v>
      </c>
      <c r="CA8" s="132">
        <v>7</v>
      </c>
      <c r="CB8" s="133">
        <v>22</v>
      </c>
      <c r="CC8" s="134">
        <f>IF(L8=0,"",IF(CB8=0,"",(CB8/L8)))</f>
        <v>0.025229357798165</v>
      </c>
      <c r="CD8" s="135">
        <v>4</v>
      </c>
      <c r="CE8" s="136">
        <f>IFERROR(CD8/CB8,"-")</f>
        <v>0.18181818181818</v>
      </c>
      <c r="CF8" s="137">
        <v>128000</v>
      </c>
      <c r="CG8" s="138">
        <f>IFERROR(CF8/CB8,"-")</f>
        <v>5818.1818181818</v>
      </c>
      <c r="CH8" s="139"/>
      <c r="CI8" s="139"/>
      <c r="CJ8" s="139">
        <v>4</v>
      </c>
      <c r="CK8" s="140">
        <v>71</v>
      </c>
      <c r="CL8" s="141">
        <v>1346210</v>
      </c>
      <c r="CM8" s="141">
        <v>168000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98</v>
      </c>
      <c r="C9" s="189" t="s">
        <v>91</v>
      </c>
      <c r="D9" s="189" t="s">
        <v>92</v>
      </c>
      <c r="E9" s="189" t="s">
        <v>62</v>
      </c>
      <c r="F9" s="89" t="s">
        <v>99</v>
      </c>
      <c r="G9" s="89" t="s">
        <v>85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1.3348639169927</v>
      </c>
      <c r="B10" s="189" t="s">
        <v>100</v>
      </c>
      <c r="C10" s="189" t="s">
        <v>91</v>
      </c>
      <c r="D10" s="189" t="s">
        <v>92</v>
      </c>
      <c r="E10" s="189" t="s">
        <v>62</v>
      </c>
      <c r="F10" s="89" t="s">
        <v>101</v>
      </c>
      <c r="G10" s="89" t="s">
        <v>85</v>
      </c>
      <c r="H10" s="181">
        <v>1326727</v>
      </c>
      <c r="I10" s="80">
        <v>870</v>
      </c>
      <c r="J10" s="80">
        <v>0</v>
      </c>
      <c r="K10" s="80">
        <v>26119</v>
      </c>
      <c r="L10" s="93">
        <v>204</v>
      </c>
      <c r="M10" s="81">
        <f>IFERROR(L10/K10,"-")</f>
        <v>0.0078104062176959</v>
      </c>
      <c r="N10" s="80">
        <v>25</v>
      </c>
      <c r="O10" s="80">
        <v>27</v>
      </c>
      <c r="P10" s="81">
        <f>IFERROR(N10/(L10),"-")</f>
        <v>0.12254901960784</v>
      </c>
      <c r="Q10" s="82">
        <f>IFERROR(H10/SUM(L10:L10),"-")</f>
        <v>6503.5637254902</v>
      </c>
      <c r="R10" s="83">
        <v>16</v>
      </c>
      <c r="S10" s="81">
        <f>IF(L10=0,"-",R10/L10)</f>
        <v>0.07843137254902</v>
      </c>
      <c r="T10" s="186">
        <v>1771000</v>
      </c>
      <c r="U10" s="187">
        <f>IFERROR(T10/L10,"-")</f>
        <v>8681.3725490196</v>
      </c>
      <c r="V10" s="187">
        <f>IFERROR(T10/R10,"-")</f>
        <v>110687.5</v>
      </c>
      <c r="W10" s="181">
        <f>SUM(T10:T10)-SUM(H10:H10)</f>
        <v>444273</v>
      </c>
      <c r="X10" s="85">
        <f>SUM(T10:T10)/SUM(H10:H10)</f>
        <v>1.3348639169927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>
        <v>1</v>
      </c>
      <c r="AS10" s="107">
        <f>IF(L10=0,"",IF(AR10=0,"",(AR10/L10)))</f>
        <v>0.0049019607843137</v>
      </c>
      <c r="AT10" s="106"/>
      <c r="AU10" s="108">
        <f>IFERROR(AT10/AR10,"-")</f>
        <v>0</v>
      </c>
      <c r="AV10" s="109"/>
      <c r="AW10" s="110">
        <f>IFERROR(AV10/AR10,"-")</f>
        <v>0</v>
      </c>
      <c r="AX10" s="111"/>
      <c r="AY10" s="111"/>
      <c r="AZ10" s="111"/>
      <c r="BA10" s="112">
        <v>11</v>
      </c>
      <c r="BB10" s="113">
        <f>IF(L10=0,"",IF(BA10=0,"",(BA10/L10)))</f>
        <v>0.053921568627451</v>
      </c>
      <c r="BC10" s="112">
        <v>2</v>
      </c>
      <c r="BD10" s="114">
        <f>IFERROR(BC10/BA10,"-")</f>
        <v>0.18181818181818</v>
      </c>
      <c r="BE10" s="115">
        <v>28000</v>
      </c>
      <c r="BF10" s="116">
        <f>IFERROR(BE10/BA10,"-")</f>
        <v>2545.4545454545</v>
      </c>
      <c r="BG10" s="117">
        <v>1</v>
      </c>
      <c r="BH10" s="117">
        <v>1</v>
      </c>
      <c r="BI10" s="117"/>
      <c r="BJ10" s="119">
        <v>73</v>
      </c>
      <c r="BK10" s="120">
        <f>IF(L10=0,"",IF(BJ10=0,"",(BJ10/L10)))</f>
        <v>0.3578431372549</v>
      </c>
      <c r="BL10" s="121">
        <v>5</v>
      </c>
      <c r="BM10" s="122">
        <f>IFERROR(BL10/BJ10,"-")</f>
        <v>0.068493150684932</v>
      </c>
      <c r="BN10" s="123">
        <v>44000</v>
      </c>
      <c r="BO10" s="124">
        <f>IFERROR(BN10/BJ10,"-")</f>
        <v>602.7397260274</v>
      </c>
      <c r="BP10" s="125">
        <v>3</v>
      </c>
      <c r="BQ10" s="125">
        <v>2</v>
      </c>
      <c r="BR10" s="125"/>
      <c r="BS10" s="126">
        <v>76</v>
      </c>
      <c r="BT10" s="127">
        <f>IF(L10=0,"",IF(BS10=0,"",(BS10/L10)))</f>
        <v>0.37254901960784</v>
      </c>
      <c r="BU10" s="128">
        <v>7</v>
      </c>
      <c r="BV10" s="129">
        <f>IFERROR(BU10/BS10,"-")</f>
        <v>0.092105263157895</v>
      </c>
      <c r="BW10" s="130">
        <v>1684000</v>
      </c>
      <c r="BX10" s="131">
        <f>IFERROR(BW10/BS10,"-")</f>
        <v>22157.894736842</v>
      </c>
      <c r="BY10" s="132">
        <v>3</v>
      </c>
      <c r="BZ10" s="132"/>
      <c r="CA10" s="132">
        <v>4</v>
      </c>
      <c r="CB10" s="133">
        <v>43</v>
      </c>
      <c r="CC10" s="134">
        <f>IF(L10=0,"",IF(CB10=0,"",(CB10/L10)))</f>
        <v>0.21078431372549</v>
      </c>
      <c r="CD10" s="135">
        <v>2</v>
      </c>
      <c r="CE10" s="136">
        <f>IFERROR(CD10/CB10,"-")</f>
        <v>0.046511627906977</v>
      </c>
      <c r="CF10" s="137">
        <v>15000</v>
      </c>
      <c r="CG10" s="138">
        <f>IFERROR(CF10/CB10,"-")</f>
        <v>348.83720930233</v>
      </c>
      <c r="CH10" s="139"/>
      <c r="CI10" s="139">
        <v>1</v>
      </c>
      <c r="CJ10" s="139">
        <v>1</v>
      </c>
      <c r="CK10" s="140">
        <v>16</v>
      </c>
      <c r="CL10" s="141">
        <v>1771000</v>
      </c>
      <c r="CM10" s="141">
        <v>1545000</v>
      </c>
      <c r="CN10" s="141"/>
      <c r="CO10" s="142" t="str">
        <f>IF(AND(CM10=0,CN10=0),"",IF(AND(CM10&lt;=100000,CN10&lt;=100000),"",IF(CM10/CL10&gt;0.7,"男高",IF(CN10/CL10&gt;0.7,"女高",""))))</f>
        <v>男高</v>
      </c>
    </row>
    <row r="11" spans="1:95">
      <c r="A11" s="79">
        <f>X11</f>
        <v>0.35615169043778</v>
      </c>
      <c r="B11" s="189" t="s">
        <v>102</v>
      </c>
      <c r="C11" s="189" t="s">
        <v>91</v>
      </c>
      <c r="D11" s="189" t="s">
        <v>92</v>
      </c>
      <c r="E11" s="189" t="s">
        <v>62</v>
      </c>
      <c r="F11" s="89" t="s">
        <v>103</v>
      </c>
      <c r="G11" s="89" t="s">
        <v>85</v>
      </c>
      <c r="H11" s="181">
        <v>662639</v>
      </c>
      <c r="I11" s="80">
        <v>568</v>
      </c>
      <c r="J11" s="80">
        <v>0</v>
      </c>
      <c r="K11" s="80">
        <v>4245</v>
      </c>
      <c r="L11" s="93">
        <v>243</v>
      </c>
      <c r="M11" s="81">
        <f>IFERROR(L11/K11,"-")</f>
        <v>0.057243816254417</v>
      </c>
      <c r="N11" s="80">
        <v>26</v>
      </c>
      <c r="O11" s="80">
        <v>37</v>
      </c>
      <c r="P11" s="81">
        <f>IFERROR(N11/(L11),"-")</f>
        <v>0.10699588477366</v>
      </c>
      <c r="Q11" s="82">
        <f>IFERROR(H11/SUM(L11:L11),"-")</f>
        <v>2726.9094650206</v>
      </c>
      <c r="R11" s="83">
        <v>13</v>
      </c>
      <c r="S11" s="81">
        <f>IF(L11=0,"-",R11/L11)</f>
        <v>0.053497942386831</v>
      </c>
      <c r="T11" s="186">
        <v>236000</v>
      </c>
      <c r="U11" s="187">
        <f>IFERROR(T11/L11,"-")</f>
        <v>971.19341563786</v>
      </c>
      <c r="V11" s="187">
        <f>IFERROR(T11/R11,"-")</f>
        <v>18153.846153846</v>
      </c>
      <c r="W11" s="181">
        <f>SUM(T11:T11)-SUM(H11:H11)</f>
        <v>-426639</v>
      </c>
      <c r="X11" s="85">
        <f>SUM(T11:T11)/SUM(H11:H11)</f>
        <v>0.35615169043778</v>
      </c>
      <c r="Y11" s="78"/>
      <c r="Z11" s="94">
        <v>6</v>
      </c>
      <c r="AA11" s="95">
        <f>IF(L11=0,"",IF(Z11=0,"",(Z11/L11)))</f>
        <v>0.024691358024691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20</v>
      </c>
      <c r="AJ11" s="101">
        <f>IF(L11=0,"",IF(AI11=0,"",(AI11/L11)))</f>
        <v>0.082304526748971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7</v>
      </c>
      <c r="AS11" s="107">
        <f>IF(L11=0,"",IF(AR11=0,"",(AR11/L11)))</f>
        <v>0.02880658436214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39</v>
      </c>
      <c r="BB11" s="113">
        <f>IF(L11=0,"",IF(BA11=0,"",(BA11/L11)))</f>
        <v>0.16049382716049</v>
      </c>
      <c r="BC11" s="112">
        <v>3</v>
      </c>
      <c r="BD11" s="114">
        <f>IFERROR(BC11/BA11,"-")</f>
        <v>0.076923076923077</v>
      </c>
      <c r="BE11" s="115">
        <v>23000</v>
      </c>
      <c r="BF11" s="116">
        <f>IFERROR(BE11/BA11,"-")</f>
        <v>589.74358974359</v>
      </c>
      <c r="BG11" s="117">
        <v>2</v>
      </c>
      <c r="BH11" s="117"/>
      <c r="BI11" s="117">
        <v>1</v>
      </c>
      <c r="BJ11" s="119">
        <v>77</v>
      </c>
      <c r="BK11" s="120">
        <f>IF(L11=0,"",IF(BJ11=0,"",(BJ11/L11)))</f>
        <v>0.31687242798354</v>
      </c>
      <c r="BL11" s="121">
        <v>4</v>
      </c>
      <c r="BM11" s="122">
        <f>IFERROR(BL11/BJ11,"-")</f>
        <v>0.051948051948052</v>
      </c>
      <c r="BN11" s="123">
        <v>21000</v>
      </c>
      <c r="BO11" s="124">
        <f>IFERROR(BN11/BJ11,"-")</f>
        <v>272.72727272727</v>
      </c>
      <c r="BP11" s="125">
        <v>2</v>
      </c>
      <c r="BQ11" s="125">
        <v>1</v>
      </c>
      <c r="BR11" s="125">
        <v>1</v>
      </c>
      <c r="BS11" s="126">
        <v>74</v>
      </c>
      <c r="BT11" s="127">
        <f>IF(L11=0,"",IF(BS11=0,"",(BS11/L11)))</f>
        <v>0.30452674897119</v>
      </c>
      <c r="BU11" s="128">
        <v>5</v>
      </c>
      <c r="BV11" s="129">
        <f>IFERROR(BU11/BS11,"-")</f>
        <v>0.067567567567568</v>
      </c>
      <c r="BW11" s="130">
        <v>41000</v>
      </c>
      <c r="BX11" s="131">
        <f>IFERROR(BW11/BS11,"-")</f>
        <v>554.05405405405</v>
      </c>
      <c r="BY11" s="132">
        <v>3</v>
      </c>
      <c r="BZ11" s="132">
        <v>2</v>
      </c>
      <c r="CA11" s="132"/>
      <c r="CB11" s="133">
        <v>20</v>
      </c>
      <c r="CC11" s="134">
        <f>IF(L11=0,"",IF(CB11=0,"",(CB11/L11)))</f>
        <v>0.082304526748971</v>
      </c>
      <c r="CD11" s="135">
        <v>1</v>
      </c>
      <c r="CE11" s="136">
        <f>IFERROR(CD11/CB11,"-")</f>
        <v>0.05</v>
      </c>
      <c r="CF11" s="137">
        <v>151000</v>
      </c>
      <c r="CG11" s="138">
        <f>IFERROR(CF11/CB11,"-")</f>
        <v>7550</v>
      </c>
      <c r="CH11" s="139"/>
      <c r="CI11" s="139"/>
      <c r="CJ11" s="139">
        <v>1</v>
      </c>
      <c r="CK11" s="140">
        <v>13</v>
      </c>
      <c r="CL11" s="141">
        <v>236000</v>
      </c>
      <c r="CM11" s="141">
        <v>151000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0</v>
      </c>
      <c r="B12" s="189" t="s">
        <v>104</v>
      </c>
      <c r="C12" s="189" t="s">
        <v>91</v>
      </c>
      <c r="D12" s="189" t="s">
        <v>92</v>
      </c>
      <c r="E12" s="189" t="s">
        <v>62</v>
      </c>
      <c r="F12" s="89" t="s">
        <v>105</v>
      </c>
      <c r="G12" s="89" t="s">
        <v>85</v>
      </c>
      <c r="H12" s="181">
        <v>20070</v>
      </c>
      <c r="I12" s="80">
        <v>22</v>
      </c>
      <c r="J12" s="80">
        <v>0</v>
      </c>
      <c r="K12" s="80">
        <v>9809</v>
      </c>
      <c r="L12" s="93">
        <v>3</v>
      </c>
      <c r="M12" s="81">
        <f>IFERROR(L12/K12,"-")</f>
        <v>0.00030584157406463</v>
      </c>
      <c r="N12" s="80">
        <v>0</v>
      </c>
      <c r="O12" s="80">
        <v>0</v>
      </c>
      <c r="P12" s="81">
        <f>IFERROR(N12/(L12),"-")</f>
        <v>0</v>
      </c>
      <c r="Q12" s="82">
        <f>IFERROR(H12/SUM(L12:L12),"-")</f>
        <v>6690</v>
      </c>
      <c r="R12" s="83">
        <v>0</v>
      </c>
      <c r="S12" s="81">
        <f>IF(L12=0,"-",R12/L12)</f>
        <v>0</v>
      </c>
      <c r="T12" s="186"/>
      <c r="U12" s="187">
        <f>IFERROR(T12/L12,"-")</f>
        <v>0</v>
      </c>
      <c r="V12" s="187" t="str">
        <f>IFERROR(T12/R12,"-")</f>
        <v>-</v>
      </c>
      <c r="W12" s="181">
        <f>SUM(T12:T12)-SUM(H12:H12)</f>
        <v>-20070</v>
      </c>
      <c r="X12" s="85">
        <f>SUM(T12:T12)/SUM(H12:H12)</f>
        <v>0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>
        <f>IF(L12=0,"",IF(AI12=0,"",(AI12/L12)))</f>
        <v>0</v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>
        <f>IF(L12=0,"",IF(AR12=0,"",(AR12/L12)))</f>
        <v>0</v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/>
      <c r="BB12" s="113">
        <f>IF(L12=0,"",IF(BA12=0,"",(BA12/L12)))</f>
        <v>0</v>
      </c>
      <c r="BC12" s="112"/>
      <c r="BD12" s="114" t="str">
        <f>IFERROR(BC12/BA12,"-")</f>
        <v>-</v>
      </c>
      <c r="BE12" s="115"/>
      <c r="BF12" s="116" t="str">
        <f>IFERROR(BE12/BA12,"-")</f>
        <v>-</v>
      </c>
      <c r="BG12" s="117"/>
      <c r="BH12" s="117"/>
      <c r="BI12" s="117"/>
      <c r="BJ12" s="119"/>
      <c r="BK12" s="120">
        <f>IF(L12=0,"",IF(BJ12=0,"",(BJ12/L12)))</f>
        <v>0</v>
      </c>
      <c r="BL12" s="121"/>
      <c r="BM12" s="122" t="str">
        <f>IFERROR(BL12/BJ12,"-")</f>
        <v>-</v>
      </c>
      <c r="BN12" s="123"/>
      <c r="BO12" s="124" t="str">
        <f>IFERROR(BN12/BJ12,"-")</f>
        <v>-</v>
      </c>
      <c r="BP12" s="125"/>
      <c r="BQ12" s="125"/>
      <c r="BR12" s="125"/>
      <c r="BS12" s="126">
        <v>2</v>
      </c>
      <c r="BT12" s="127">
        <f>IF(L12=0,"",IF(BS12=0,"",(BS12/L12)))</f>
        <v>0.66666666666667</v>
      </c>
      <c r="BU12" s="128"/>
      <c r="BV12" s="129">
        <f>IFERROR(BU12/BS12,"-")</f>
        <v>0</v>
      </c>
      <c r="BW12" s="130"/>
      <c r="BX12" s="131">
        <f>IFERROR(BW12/BS12,"-")</f>
        <v>0</v>
      </c>
      <c r="BY12" s="132"/>
      <c r="BZ12" s="132"/>
      <c r="CA12" s="132"/>
      <c r="CB12" s="133">
        <v>1</v>
      </c>
      <c r="CC12" s="134">
        <f>IF(L12=0,"",IF(CB12=0,"",(CB12/L12)))</f>
        <v>0.33333333333333</v>
      </c>
      <c r="CD12" s="135"/>
      <c r="CE12" s="136">
        <f>IFERROR(CD12/CB12,"-")</f>
        <v>0</v>
      </c>
      <c r="CF12" s="137"/>
      <c r="CG12" s="138">
        <f>IFERROR(CF12/CB12,"-")</f>
        <v>0</v>
      </c>
      <c r="CH12" s="139"/>
      <c r="CI12" s="139"/>
      <c r="CJ12" s="139"/>
      <c r="CK12" s="140">
        <v>0</v>
      </c>
      <c r="CL12" s="141"/>
      <c r="CM12" s="141"/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106</v>
      </c>
      <c r="G15" s="40"/>
      <c r="H15" s="184"/>
      <c r="I15" s="41">
        <f>SUM(I6:I14)</f>
        <v>9964</v>
      </c>
      <c r="J15" s="41">
        <f>SUM(J6:J14)</f>
        <v>0</v>
      </c>
      <c r="K15" s="41">
        <f>SUM(K6:K14)</f>
        <v>314601</v>
      </c>
      <c r="L15" s="41">
        <f>SUM(L6:L14)</f>
        <v>3085</v>
      </c>
      <c r="M15" s="42">
        <f>IFERROR(L15/K15,"-")</f>
        <v>0.0098060718179535</v>
      </c>
      <c r="N15" s="77">
        <f>SUM(N6:N14)</f>
        <v>475</v>
      </c>
      <c r="O15" s="77">
        <f>SUM(O6:O14)</f>
        <v>643</v>
      </c>
      <c r="P15" s="42">
        <f>IFERROR(N15/L15,"-")</f>
        <v>0.15397082658023</v>
      </c>
      <c r="Q15" s="43">
        <f>IFERROR(H15/L15,"-")</f>
        <v>0</v>
      </c>
      <c r="R15" s="44">
        <f>SUM(R6:R14)</f>
        <v>263</v>
      </c>
      <c r="S15" s="42">
        <f>IFERROR(R15/L15,"-")</f>
        <v>0.085251215559157</v>
      </c>
      <c r="T15" s="184">
        <f>SUM(T6:T14)</f>
        <v>8240150</v>
      </c>
      <c r="U15" s="184">
        <f>IFERROR(T15/L15,"-")</f>
        <v>2671.0372771475</v>
      </c>
      <c r="V15" s="184">
        <f>IFERROR(T15/R15,"-")</f>
        <v>31331.368821293</v>
      </c>
      <c r="W15" s="184">
        <f>T15-H15</f>
        <v>8240150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