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<sst xmlns="http://schemas.openxmlformats.org/spreadsheetml/2006/main" uniqueCount="146">
  <si>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09月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</si>
  <si>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</si>
  <si>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</si>
  <si>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</si>
  <si>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</si>
  <si>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</si>
  <si>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</si>
  <si>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</si>
  <si>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</si>
  <si>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</si>
  <si>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</si>
  <si>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</si>
  <si>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</si>
  <si>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</si>
  <si>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</si>
  <si>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</si>
  <si>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</si>
  <si>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</si>
  <si>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</si>
  <si>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</si>
  <si>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</si>
  <si>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</si>
  <si>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</si>
  <si>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</si>
  <si>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</si>
  <si>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</si>
  <si>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</si>
  <si>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</si>
  <si>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</si>
  <si>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</si>
  <si>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</si>
  <si>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</si>
  <si>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</si>
  <si>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</si>
  <si>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</si>
  <si>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</si>
  <si>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</si>
  <si>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</si>
  <si>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</si>
  <si>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</si>
  <si>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</si>
  <si>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</si>
  <si>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</si>
  <si>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</si>
  <si>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</si>
  <si>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</si>
  <si>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</si>
  <si>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</si>
  <si>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</si>
  <si>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</si>
  <si>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</si>
  <si>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</si>
  <si>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</si>
  <si>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</si>
  <si>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</si>
  <si>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</si>
  <si>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</si>
  <si>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ic4543</t>
  </si>
  <si>
    <t>インターカラー</t>
  </si>
  <si>
    <t>男女募集版（藤井レイラ）</t>
  </si>
  <si>
    <t>インタビュー形式</t>
  </si>
  <si>
    <t>y18</t>
  </si>
  <si>
    <t>スポニチ西部</t>
  </si>
  <si>
    <t>全5段つかみ15段保証</t>
  </si>
  <si>
    <t>15段保証</t>
  </si>
  <si>
    <t>ic4544</t>
  </si>
  <si>
    <t>空電</t>
  </si>
  <si>
    <t>ic4545</t>
  </si>
  <si>
    <t>インタビュー版（フリー女性⑥）</t>
  </si>
  <si>
    <t>熟女の本音</t>
  </si>
  <si>
    <t>y19</t>
  </si>
  <si>
    <t>ic4546</t>
  </si>
  <si>
    <t>ic4547</t>
  </si>
  <si>
    <t>記事版（複数）</t>
  </si>
  <si>
    <t>熟女のお相手募集</t>
  </si>
  <si>
    <t>y20</t>
  </si>
  <si>
    <t>ic4548</t>
  </si>
  <si>
    <t>icd008</t>
  </si>
  <si>
    <t>スポニチ関東・スポニチ関西</t>
  </si>
  <si>
    <t>1C終面全5段</t>
  </si>
  <si>
    <t>9月21日(日)</t>
  </si>
  <si>
    <t>icd009</t>
  </si>
  <si>
    <t>伝言メッセージ版１（複数）</t>
  </si>
  <si>
    <t>声のマッチングサイト</t>
  </si>
  <si>
    <t>スポーツ報知関東</t>
  </si>
  <si>
    <t>全5段つかみ2回</t>
  </si>
  <si>
    <t>9月05日(金)</t>
  </si>
  <si>
    <t>icd010</t>
  </si>
  <si>
    <t>9月11日(木)</t>
  </si>
  <si>
    <t>ic4549</t>
  </si>
  <si>
    <t>9月26日(金)</t>
  </si>
  <si>
    <t>ic4550</t>
  </si>
  <si>
    <t>新聞 TOTAL</t>
  </si>
  <si>
    <t>●雑誌 広告</t>
  </si>
  <si>
    <t>za278</t>
  </si>
  <si>
    <t>縦書き版（高宮菜々子）</t>
  </si>
  <si>
    <t>優しい相手募集</t>
  </si>
  <si>
    <t>週刊実話</t>
  </si>
  <si>
    <t>1C2P</t>
  </si>
  <si>
    <t>9月18日(木)</t>
  </si>
  <si>
    <t>za279</t>
  </si>
  <si>
    <t>ad938</t>
  </si>
  <si>
    <t>アドライヴ</t>
  </si>
  <si>
    <t>1P縦書き男性募集版-アレンジ</t>
  </si>
  <si>
    <t>週刊実話増刊「実話ザ・タブー」</t>
  </si>
  <si>
    <t>表4</t>
  </si>
  <si>
    <t>9月24日(水)</t>
  </si>
  <si>
    <t>ad939</t>
  </si>
  <si>
    <t>ad940</t>
  </si>
  <si>
    <t>1P縦書き男性募集版-アレンジ-週刊大衆用</t>
  </si>
  <si>
    <t>lp07</t>
  </si>
  <si>
    <t>週刊大衆</t>
  </si>
  <si>
    <t>1C1P</t>
  </si>
  <si>
    <t>9月29日(月)</t>
  </si>
  <si>
    <t>ad941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</si>
  <si>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</si>
  <si>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</si>
  <si>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</si>
  <si>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</si>
  <si>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</si>
  <si>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</si>
  <si>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</si>
  <si>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</si>
  <si>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9/1～9/30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</si>
  <si>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</si>
  <si>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</si>
  <si>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</si>
  <si>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</si>
  <si>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</si>
  <si>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</si>
  <si>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</si>
  <si>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lp01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</si>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</sst>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1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9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4.1739130434783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230000</v>
      </c>
      <c r="L6" s="80">
        <v>7</v>
      </c>
      <c r="M6" s="80">
        <v>0</v>
      </c>
      <c r="N6" s="80">
        <v>25</v>
      </c>
      <c r="O6" s="91">
        <v>2</v>
      </c>
      <c r="P6" s="92">
        <v>0</v>
      </c>
      <c r="Q6" s="93">
        <f>O6+P6</f>
        <v>2</v>
      </c>
      <c r="R6" s="81">
        <f>IFERROR(Q6/N6,"-")</f>
        <v>0.08</v>
      </c>
      <c r="S6" s="80">
        <v>0</v>
      </c>
      <c r="T6" s="80">
        <v>1</v>
      </c>
      <c r="U6" s="81">
        <f>IFERROR(T6/(Q6),"-")</f>
        <v>0.5</v>
      </c>
      <c r="V6" s="82">
        <f>IFERROR(K6/SUM(Q6:Q11),"-")</f>
        <v>32857.142857143</v>
      </c>
      <c r="W6" s="83">
        <v>1</v>
      </c>
      <c r="X6" s="81">
        <f>IF(Q6=0,"-",W6/Q6)</f>
        <v>0.5</v>
      </c>
      <c r="Y6" s="186">
        <v>95000</v>
      </c>
      <c r="Z6" s="187">
        <f>IFERROR(Y6/Q6,"-")</f>
        <v>47500</v>
      </c>
      <c r="AA6" s="187">
        <f>IFERROR(Y6/W6,"-")</f>
        <v>95000</v>
      </c>
      <c r="AB6" s="181">
        <f>SUM(Y6:Y11)-SUM(K6:K11)</f>
        <v>730000</v>
      </c>
      <c r="AC6" s="85">
        <f>SUM(Y6:Y11)/SUM(K6:K11)</f>
        <v>4.1739130434783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>
        <f>IF(Q6=0,"",IF(BO6=0,"",(BO6/Q6)))</f>
        <v>0</v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>
        <v>2</v>
      </c>
      <c r="BY6" s="127">
        <f>IF(Q6=0,"",IF(BX6=0,"",(BX6/Q6)))</f>
        <v>1</v>
      </c>
      <c r="BZ6" s="128">
        <v>2</v>
      </c>
      <c r="CA6" s="129">
        <f>IFERROR(BZ6/BX6,"-")</f>
        <v>1</v>
      </c>
      <c r="CB6" s="130">
        <v>115000</v>
      </c>
      <c r="CC6" s="131">
        <f>IFERROR(CB6/BX6,"-")</f>
        <v>57500</v>
      </c>
      <c r="CD6" s="132"/>
      <c r="CE6" s="132">
        <v>1</v>
      </c>
      <c r="CF6" s="132">
        <v>1</v>
      </c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1</v>
      </c>
      <c r="CQ6" s="141">
        <v>95000</v>
      </c>
      <c r="CR6" s="141">
        <v>105000</v>
      </c>
      <c r="CS6" s="141"/>
      <c r="CT6" s="142" t="str">
        <f>IF(AND(CR6=0,CS6=0),"",IF(AND(CR6&lt;=100000,CS6&lt;=100000),"",IF(CR6/CQ6&gt;0.7,"男高",IF(CS6/CQ6&gt;0.7,"女高",""))))</f>
        <v>男高</v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38</v>
      </c>
      <c r="M7" s="80">
        <v>19</v>
      </c>
      <c r="N7" s="80">
        <v>16</v>
      </c>
      <c r="O7" s="91">
        <v>3</v>
      </c>
      <c r="P7" s="92">
        <v>0</v>
      </c>
      <c r="Q7" s="93">
        <f>O7+P7</f>
        <v>3</v>
      </c>
      <c r="R7" s="81">
        <f>IFERROR(Q7/N7,"-")</f>
        <v>0.1875</v>
      </c>
      <c r="S7" s="80">
        <v>2</v>
      </c>
      <c r="T7" s="80">
        <v>0</v>
      </c>
      <c r="U7" s="81">
        <f>IFERROR(T7/(Q7),"-")</f>
        <v>0</v>
      </c>
      <c r="V7" s="82"/>
      <c r="W7" s="83">
        <v>3</v>
      </c>
      <c r="X7" s="81">
        <f>IF(Q7=0,"-",W7/Q7)</f>
        <v>1</v>
      </c>
      <c r="Y7" s="186">
        <v>865000</v>
      </c>
      <c r="Z7" s="187">
        <f>IFERROR(Y7/Q7,"-")</f>
        <v>288333.33333333</v>
      </c>
      <c r="AA7" s="187">
        <f>IFERROR(Y7/W7,"-")</f>
        <v>288333.33333333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>
        <f>IF(Q7=0,"",IF(BO7=0,"",(BO7/Q7)))</f>
        <v>0</v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>
        <v>3</v>
      </c>
      <c r="BY7" s="127">
        <f>IF(Q7=0,"",IF(BX7=0,"",(BX7/Q7)))</f>
        <v>1</v>
      </c>
      <c r="BZ7" s="128">
        <v>3</v>
      </c>
      <c r="CA7" s="129">
        <f>IFERROR(BZ7/BX7,"-")</f>
        <v>1</v>
      </c>
      <c r="CB7" s="130">
        <v>865000</v>
      </c>
      <c r="CC7" s="131">
        <f>IFERROR(CB7/BX7,"-")</f>
        <v>288333.33333333</v>
      </c>
      <c r="CD7" s="132"/>
      <c r="CE7" s="132"/>
      <c r="CF7" s="132">
        <v>3</v>
      </c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3</v>
      </c>
      <c r="CQ7" s="141">
        <v>865000</v>
      </c>
      <c r="CR7" s="141">
        <v>705000</v>
      </c>
      <c r="CS7" s="141"/>
      <c r="CT7" s="142" t="str">
        <f>IF(AND(CR7=0,CS7=0),"",IF(AND(CR7&lt;=100000,CS7&lt;=100000),"",IF(CR7/CQ7&gt;0.7,"男高",IF(CS7/CQ7&gt;0.7,"女高",""))))</f>
        <v>男高</v>
      </c>
    </row>
    <row r="8" spans="1:99">
      <c r="A8" s="79"/>
      <c r="B8" s="189" t="s">
        <v>67</v>
      </c>
      <c r="C8" s="189" t="s">
        <v>58</v>
      </c>
      <c r="D8" s="189"/>
      <c r="E8" s="189" t="s">
        <v>68</v>
      </c>
      <c r="F8" s="189" t="s">
        <v>69</v>
      </c>
      <c r="G8" s="189" t="s">
        <v>70</v>
      </c>
      <c r="H8" s="89"/>
      <c r="I8" s="89"/>
      <c r="J8" s="89"/>
      <c r="K8" s="181"/>
      <c r="L8" s="80">
        <v>4</v>
      </c>
      <c r="M8" s="80">
        <v>0</v>
      </c>
      <c r="N8" s="80">
        <v>20</v>
      </c>
      <c r="O8" s="91">
        <v>1</v>
      </c>
      <c r="P8" s="92">
        <v>0</v>
      </c>
      <c r="Q8" s="93">
        <f>O8+P8</f>
        <v>1</v>
      </c>
      <c r="R8" s="81">
        <f>IFERROR(Q8/N8,"-")</f>
        <v>0.05</v>
      </c>
      <c r="S8" s="80">
        <v>0</v>
      </c>
      <c r="T8" s="80">
        <v>0</v>
      </c>
      <c r="U8" s="81">
        <f>IFERROR(T8/(Q8),"-")</f>
        <v>0</v>
      </c>
      <c r="V8" s="82"/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/>
      <c r="AC8" s="85"/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1</v>
      </c>
      <c r="BP8" s="120">
        <f>IF(Q8=0,"",IF(BO8=0,"",(BO8/Q8)))</f>
        <v>1</v>
      </c>
      <c r="BQ8" s="121"/>
      <c r="BR8" s="122">
        <f>IFERROR(BQ8/BO8,"-")</f>
        <v>0</v>
      </c>
      <c r="BS8" s="123"/>
      <c r="BT8" s="124">
        <f>IFERROR(BS8/BO8,"-")</f>
        <v>0</v>
      </c>
      <c r="BU8" s="125"/>
      <c r="BV8" s="125"/>
      <c r="BW8" s="125"/>
      <c r="BX8" s="126"/>
      <c r="BY8" s="127">
        <f>IF(Q8=0,"",IF(BX8=0,"",(BX8/Q8)))</f>
        <v>0</v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71</v>
      </c>
      <c r="C9" s="189" t="s">
        <v>58</v>
      </c>
      <c r="D9" s="189"/>
      <c r="E9" s="189" t="s">
        <v>68</v>
      </c>
      <c r="F9" s="189" t="s">
        <v>69</v>
      </c>
      <c r="G9" s="189" t="s">
        <v>66</v>
      </c>
      <c r="H9" s="89"/>
      <c r="I9" s="89"/>
      <c r="J9" s="89"/>
      <c r="K9" s="181"/>
      <c r="L9" s="80">
        <v>5</v>
      </c>
      <c r="M9" s="80">
        <v>4</v>
      </c>
      <c r="N9" s="80">
        <v>1</v>
      </c>
      <c r="O9" s="91">
        <v>1</v>
      </c>
      <c r="P9" s="92">
        <v>0</v>
      </c>
      <c r="Q9" s="93">
        <f>O9+P9</f>
        <v>1</v>
      </c>
      <c r="R9" s="81">
        <f>IFERROR(Q9/N9,"-")</f>
        <v>1</v>
      </c>
      <c r="S9" s="80">
        <v>0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>
        <v>1</v>
      </c>
      <c r="CH9" s="134">
        <f>IF(Q9=0,"",IF(CG9=0,"",(CG9/Q9)))</f>
        <v>1</v>
      </c>
      <c r="CI9" s="135"/>
      <c r="CJ9" s="136">
        <f>IFERROR(CI9/CG9,"-")</f>
        <v>0</v>
      </c>
      <c r="CK9" s="137"/>
      <c r="CL9" s="138">
        <f>IFERROR(CK9/CG9,"-")</f>
        <v>0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72</v>
      </c>
      <c r="C10" s="189" t="s">
        <v>58</v>
      </c>
      <c r="D10" s="189"/>
      <c r="E10" s="189" t="s">
        <v>73</v>
      </c>
      <c r="F10" s="189" t="s">
        <v>74</v>
      </c>
      <c r="G10" s="189" t="s">
        <v>75</v>
      </c>
      <c r="H10" s="89"/>
      <c r="I10" s="89"/>
      <c r="J10" s="89"/>
      <c r="K10" s="181"/>
      <c r="L10" s="80">
        <v>0</v>
      </c>
      <c r="M10" s="80">
        <v>0</v>
      </c>
      <c r="N10" s="80">
        <v>3</v>
      </c>
      <c r="O10" s="91">
        <v>0</v>
      </c>
      <c r="P10" s="92">
        <v>0</v>
      </c>
      <c r="Q10" s="93">
        <f>O10+P10</f>
        <v>0</v>
      </c>
      <c r="R10" s="81">
        <f>IFERROR(Q10/N10,"-")</f>
        <v>0</v>
      </c>
      <c r="S10" s="80">
        <v>0</v>
      </c>
      <c r="T10" s="80">
        <v>0</v>
      </c>
      <c r="U10" s="81" t="str">
        <f>IFERROR(T10/(Q10),"-")</f>
        <v>-</v>
      </c>
      <c r="V10" s="82"/>
      <c r="W10" s="83">
        <v>0</v>
      </c>
      <c r="X10" s="81" t="str">
        <f>IF(Q10=0,"-",W10/Q10)</f>
        <v>-</v>
      </c>
      <c r="Y10" s="186">
        <v>0</v>
      </c>
      <c r="Z10" s="187" t="str">
        <f>IFERROR(Y10/Q10,"-")</f>
        <v>-</v>
      </c>
      <c r="AA10" s="187" t="str">
        <f>IFERROR(Y10/W10,"-")</f>
        <v>-</v>
      </c>
      <c r="AB10" s="181"/>
      <c r="AC10" s="85"/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76</v>
      </c>
      <c r="C11" s="189" t="s">
        <v>58</v>
      </c>
      <c r="D11" s="189"/>
      <c r="E11" s="189" t="s">
        <v>73</v>
      </c>
      <c r="F11" s="189" t="s">
        <v>74</v>
      </c>
      <c r="G11" s="189" t="s">
        <v>66</v>
      </c>
      <c r="H11" s="89"/>
      <c r="I11" s="89"/>
      <c r="J11" s="89"/>
      <c r="K11" s="181"/>
      <c r="L11" s="80">
        <v>7</v>
      </c>
      <c r="M11" s="80">
        <v>2</v>
      </c>
      <c r="N11" s="80">
        <v>0</v>
      </c>
      <c r="O11" s="91">
        <v>0</v>
      </c>
      <c r="P11" s="92">
        <v>0</v>
      </c>
      <c r="Q11" s="93">
        <f>O11+P11</f>
        <v>0</v>
      </c>
      <c r="R11" s="81" t="str">
        <f>IFERROR(Q11/N11,"-")</f>
        <v>-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0.015432098765432</v>
      </c>
      <c r="B12" s="189" t="s">
        <v>77</v>
      </c>
      <c r="C12" s="189" t="s">
        <v>58</v>
      </c>
      <c r="D12" s="189"/>
      <c r="E12" s="189"/>
      <c r="F12" s="189"/>
      <c r="G12" s="189" t="s">
        <v>66</v>
      </c>
      <c r="H12" s="89" t="s">
        <v>78</v>
      </c>
      <c r="I12" s="89" t="s">
        <v>79</v>
      </c>
      <c r="J12" s="190" t="s">
        <v>80</v>
      </c>
      <c r="K12" s="181">
        <v>324000</v>
      </c>
      <c r="L12" s="80">
        <v>115</v>
      </c>
      <c r="M12" s="80">
        <v>74</v>
      </c>
      <c r="N12" s="80">
        <v>35</v>
      </c>
      <c r="O12" s="91">
        <v>9</v>
      </c>
      <c r="P12" s="92">
        <v>0</v>
      </c>
      <c r="Q12" s="93">
        <f>O12+P12</f>
        <v>9</v>
      </c>
      <c r="R12" s="81">
        <f>IFERROR(Q12/N12,"-")</f>
        <v>0.25714285714286</v>
      </c>
      <c r="S12" s="80">
        <v>0</v>
      </c>
      <c r="T12" s="80">
        <v>0</v>
      </c>
      <c r="U12" s="81">
        <f>IFERROR(T12/(Q12),"-")</f>
        <v>0</v>
      </c>
      <c r="V12" s="82">
        <f>IFERROR(K12/SUM(Q12:Q12),"-")</f>
        <v>36000</v>
      </c>
      <c r="W12" s="83">
        <v>1</v>
      </c>
      <c r="X12" s="81">
        <f>IF(Q12=0,"-",W12/Q12)</f>
        <v>0.11111111111111</v>
      </c>
      <c r="Y12" s="186">
        <v>5000</v>
      </c>
      <c r="Z12" s="187">
        <f>IFERROR(Y12/Q12,"-")</f>
        <v>555.55555555556</v>
      </c>
      <c r="AA12" s="187">
        <f>IFERROR(Y12/W12,"-")</f>
        <v>5000</v>
      </c>
      <c r="AB12" s="181">
        <f>SUM(Y12:Y12)-SUM(K12:K12)</f>
        <v>-319000</v>
      </c>
      <c r="AC12" s="85">
        <f>SUM(Y12:Y12)/SUM(K12:K12)</f>
        <v>0.015432098765432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>
        <v>1</v>
      </c>
      <c r="AO12" s="101">
        <f>IF(Q12=0,"",IF(AN12=0,"",(AN12/Q12)))</f>
        <v>0.11111111111111</v>
      </c>
      <c r="AP12" s="100"/>
      <c r="AQ12" s="102">
        <f>IFERROR(AP12/AN12,"-")</f>
        <v>0</v>
      </c>
      <c r="AR12" s="103"/>
      <c r="AS12" s="104">
        <f>IFERROR(AR12/AN12,"-")</f>
        <v>0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4</v>
      </c>
      <c r="BP12" s="120">
        <f>IF(Q12=0,"",IF(BO12=0,"",(BO12/Q12)))</f>
        <v>0.44444444444444</v>
      </c>
      <c r="BQ12" s="121">
        <v>1</v>
      </c>
      <c r="BR12" s="122">
        <f>IFERROR(BQ12/BO12,"-")</f>
        <v>0.25</v>
      </c>
      <c r="BS12" s="123">
        <v>18000</v>
      </c>
      <c r="BT12" s="124">
        <f>IFERROR(BS12/BO12,"-")</f>
        <v>4500</v>
      </c>
      <c r="BU12" s="125"/>
      <c r="BV12" s="125"/>
      <c r="BW12" s="125">
        <v>1</v>
      </c>
      <c r="BX12" s="126">
        <v>4</v>
      </c>
      <c r="BY12" s="127">
        <f>IF(Q12=0,"",IF(BX12=0,"",(BX12/Q12)))</f>
        <v>0.44444444444444</v>
      </c>
      <c r="BZ12" s="128">
        <v>1</v>
      </c>
      <c r="CA12" s="129">
        <f>IFERROR(BZ12/BX12,"-")</f>
        <v>0.25</v>
      </c>
      <c r="CB12" s="130">
        <v>5000</v>
      </c>
      <c r="CC12" s="131">
        <f>IFERROR(CB12/BX12,"-")</f>
        <v>1250</v>
      </c>
      <c r="CD12" s="132">
        <v>1</v>
      </c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1</v>
      </c>
      <c r="CQ12" s="141">
        <v>5000</v>
      </c>
      <c r="CR12" s="141">
        <v>18000</v>
      </c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>
        <f>AC13</f>
        <v>0</v>
      </c>
      <c r="B13" s="189" t="s">
        <v>81</v>
      </c>
      <c r="C13" s="189" t="s">
        <v>58</v>
      </c>
      <c r="D13" s="189"/>
      <c r="E13" s="189" t="s">
        <v>82</v>
      </c>
      <c r="F13" s="189" t="s">
        <v>83</v>
      </c>
      <c r="G13" s="189" t="s">
        <v>66</v>
      </c>
      <c r="H13" s="89" t="s">
        <v>84</v>
      </c>
      <c r="I13" s="89" t="s">
        <v>85</v>
      </c>
      <c r="J13" s="89" t="s">
        <v>86</v>
      </c>
      <c r="K13" s="181">
        <v>235000</v>
      </c>
      <c r="L13" s="80">
        <v>20</v>
      </c>
      <c r="M13" s="80">
        <v>14</v>
      </c>
      <c r="N13" s="80">
        <v>3</v>
      </c>
      <c r="O13" s="91">
        <v>1</v>
      </c>
      <c r="P13" s="92">
        <v>0</v>
      </c>
      <c r="Q13" s="93">
        <f>O13+P13</f>
        <v>1</v>
      </c>
      <c r="R13" s="81">
        <f>IFERROR(Q13/N13,"-")</f>
        <v>0.33333333333333</v>
      </c>
      <c r="S13" s="80">
        <v>0</v>
      </c>
      <c r="T13" s="80">
        <v>0</v>
      </c>
      <c r="U13" s="81">
        <f>IFERROR(T13/(Q13),"-")</f>
        <v>0</v>
      </c>
      <c r="V13" s="82">
        <f>IFERROR(K13/SUM(Q13:Q16),"-")</f>
        <v>58750</v>
      </c>
      <c r="W13" s="83">
        <v>0</v>
      </c>
      <c r="X13" s="81">
        <f>IF(Q13=0,"-",W13/Q13)</f>
        <v>0</v>
      </c>
      <c r="Y13" s="186">
        <v>0</v>
      </c>
      <c r="Z13" s="187">
        <f>IFERROR(Y13/Q13,"-")</f>
        <v>0</v>
      </c>
      <c r="AA13" s="187" t="str">
        <f>IFERROR(Y13/W13,"-")</f>
        <v>-</v>
      </c>
      <c r="AB13" s="181">
        <f>SUM(Y13:Y16)-SUM(K13:K16)</f>
        <v>-235000</v>
      </c>
      <c r="AC13" s="85">
        <f>SUM(Y13:Y16)/SUM(K13:K16)</f>
        <v>0</v>
      </c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>
        <f>IF(Q13=0,"",IF(BO13=0,"",(BO13/Q13)))</f>
        <v>0</v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>
        <v>1</v>
      </c>
      <c r="BY13" s="127">
        <f>IF(Q13=0,"",IF(BX13=0,"",(BX13/Q13)))</f>
        <v>1</v>
      </c>
      <c r="BZ13" s="128"/>
      <c r="CA13" s="129">
        <f>IFERROR(BZ13/BX13,"-")</f>
        <v>0</v>
      </c>
      <c r="CB13" s="130"/>
      <c r="CC13" s="131">
        <f>IFERROR(CB13/BX13,"-")</f>
        <v>0</v>
      </c>
      <c r="CD13" s="132"/>
      <c r="CE13" s="132"/>
      <c r="CF13" s="132"/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/>
      <c r="B14" s="189" t="s">
        <v>87</v>
      </c>
      <c r="C14" s="189" t="s">
        <v>58</v>
      </c>
      <c r="D14" s="189"/>
      <c r="E14" s="189" t="s">
        <v>82</v>
      </c>
      <c r="F14" s="189" t="s">
        <v>83</v>
      </c>
      <c r="G14" s="189" t="s">
        <v>66</v>
      </c>
      <c r="H14" s="89"/>
      <c r="I14" s="89"/>
      <c r="J14" s="89" t="s">
        <v>88</v>
      </c>
      <c r="K14" s="181"/>
      <c r="L14" s="80">
        <v>19</v>
      </c>
      <c r="M14" s="80">
        <v>14</v>
      </c>
      <c r="N14" s="80">
        <v>7</v>
      </c>
      <c r="O14" s="91">
        <v>2</v>
      </c>
      <c r="P14" s="92">
        <v>0</v>
      </c>
      <c r="Q14" s="93">
        <f>O14+P14</f>
        <v>2</v>
      </c>
      <c r="R14" s="81">
        <f>IFERROR(Q14/N14,"-")</f>
        <v>0.28571428571429</v>
      </c>
      <c r="S14" s="80">
        <v>0</v>
      </c>
      <c r="T14" s="80">
        <v>0</v>
      </c>
      <c r="U14" s="81">
        <f>IFERROR(T14/(Q14),"-")</f>
        <v>0</v>
      </c>
      <c r="V14" s="82"/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/>
      <c r="AC14" s="85"/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>
        <f>IF(Q14=0,"",IF(AN14=0,"",(AN14/Q14)))</f>
        <v>0</v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>
        <v>1</v>
      </c>
      <c r="BP14" s="120">
        <f>IF(Q14=0,"",IF(BO14=0,"",(BO14/Q14)))</f>
        <v>0.5</v>
      </c>
      <c r="BQ14" s="121"/>
      <c r="BR14" s="122">
        <f>IFERROR(BQ14/BO14,"-")</f>
        <v>0</v>
      </c>
      <c r="BS14" s="123"/>
      <c r="BT14" s="124">
        <f>IFERROR(BS14/BO14,"-")</f>
        <v>0</v>
      </c>
      <c r="BU14" s="125"/>
      <c r="BV14" s="125"/>
      <c r="BW14" s="125"/>
      <c r="BX14" s="126">
        <v>1</v>
      </c>
      <c r="BY14" s="127">
        <f>IF(Q14=0,"",IF(BX14=0,"",(BX14/Q14)))</f>
        <v>0.5</v>
      </c>
      <c r="BZ14" s="128"/>
      <c r="CA14" s="129">
        <f>IFERROR(BZ14/BX14,"-")</f>
        <v>0</v>
      </c>
      <c r="CB14" s="130"/>
      <c r="CC14" s="131">
        <f>IFERROR(CB14/BX14,"-")</f>
        <v>0</v>
      </c>
      <c r="CD14" s="132"/>
      <c r="CE14" s="132"/>
      <c r="CF14" s="132"/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89</v>
      </c>
      <c r="C15" s="189" t="s">
        <v>58</v>
      </c>
      <c r="D15" s="189"/>
      <c r="E15" s="189" t="s">
        <v>59</v>
      </c>
      <c r="F15" s="189" t="s">
        <v>60</v>
      </c>
      <c r="G15" s="189" t="s">
        <v>75</v>
      </c>
      <c r="H15" s="89"/>
      <c r="I15" s="89"/>
      <c r="J15" s="89" t="s">
        <v>90</v>
      </c>
      <c r="K15" s="181"/>
      <c r="L15" s="80">
        <v>11</v>
      </c>
      <c r="M15" s="80">
        <v>0</v>
      </c>
      <c r="N15" s="80">
        <v>29</v>
      </c>
      <c r="O15" s="91">
        <v>1</v>
      </c>
      <c r="P15" s="92">
        <v>0</v>
      </c>
      <c r="Q15" s="93">
        <f>O15+P15</f>
        <v>1</v>
      </c>
      <c r="R15" s="81">
        <f>IFERROR(Q15/N15,"-")</f>
        <v>0.03448275862069</v>
      </c>
      <c r="S15" s="80">
        <v>0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>
        <f>IF(Q15=0,"",IF(AW15=0,"",(AW15/Q15)))</f>
        <v>0</v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>
        <f>IF(Q15=0,"",IF(BO15=0,"",(BO15/Q15)))</f>
        <v>0</v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>
        <v>1</v>
      </c>
      <c r="BY15" s="127">
        <f>IF(Q15=0,"",IF(BX15=0,"",(BX15/Q15)))</f>
        <v>1</v>
      </c>
      <c r="BZ15" s="128"/>
      <c r="CA15" s="129">
        <f>IFERROR(BZ15/BX15,"-")</f>
        <v>0</v>
      </c>
      <c r="CB15" s="130"/>
      <c r="CC15" s="131">
        <f>IFERROR(CB15/BX15,"-")</f>
        <v>0</v>
      </c>
      <c r="CD15" s="132"/>
      <c r="CE15" s="132"/>
      <c r="CF15" s="132"/>
      <c r="CG15" s="133"/>
      <c r="CH15" s="134">
        <f>IF(Q15=0,"",IF(CG15=0,"",(CG15/Q15)))</f>
        <v>0</v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91</v>
      </c>
      <c r="C16" s="189" t="s">
        <v>58</v>
      </c>
      <c r="D16" s="189"/>
      <c r="E16" s="189" t="s">
        <v>59</v>
      </c>
      <c r="F16" s="189" t="s">
        <v>60</v>
      </c>
      <c r="G16" s="189" t="s">
        <v>66</v>
      </c>
      <c r="H16" s="89"/>
      <c r="I16" s="89"/>
      <c r="J16" s="89"/>
      <c r="K16" s="181"/>
      <c r="L16" s="80">
        <v>11</v>
      </c>
      <c r="M16" s="80">
        <v>8</v>
      </c>
      <c r="N16" s="80">
        <v>0</v>
      </c>
      <c r="O16" s="91">
        <v>0</v>
      </c>
      <c r="P16" s="92">
        <v>0</v>
      </c>
      <c r="Q16" s="93">
        <f>O16+P16</f>
        <v>0</v>
      </c>
      <c r="R16" s="81" t="str">
        <f>IFERROR(Q16/N16,"-")</f>
        <v>-</v>
      </c>
      <c r="S16" s="80">
        <v>0</v>
      </c>
      <c r="T16" s="80">
        <v>0</v>
      </c>
      <c r="U16" s="81" t="str">
        <f>IFERROR(T16/(Q16),"-")</f>
        <v>-</v>
      </c>
      <c r="V16" s="82"/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/>
      <c r="AC16" s="85"/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30"/>
      <c r="B17" s="86"/>
      <c r="C17" s="86"/>
      <c r="D17" s="87"/>
      <c r="E17" s="87"/>
      <c r="F17" s="87"/>
      <c r="G17" s="88"/>
      <c r="H17" s="89"/>
      <c r="I17" s="89"/>
      <c r="J17" s="89"/>
      <c r="K17" s="182"/>
      <c r="L17" s="34"/>
      <c r="M17" s="34"/>
      <c r="N17" s="31"/>
      <c r="O17" s="23"/>
      <c r="P17" s="23"/>
      <c r="Q17" s="23"/>
      <c r="R17" s="32"/>
      <c r="S17" s="32"/>
      <c r="T17" s="23"/>
      <c r="U17" s="32"/>
      <c r="V17" s="25"/>
      <c r="W17" s="25"/>
      <c r="X17" s="25"/>
      <c r="Y17" s="188"/>
      <c r="Z17" s="188"/>
      <c r="AA17" s="188"/>
      <c r="AB17" s="188"/>
      <c r="AC17" s="33"/>
      <c r="AD17" s="58"/>
      <c r="AE17" s="62"/>
      <c r="AF17" s="63"/>
      <c r="AG17" s="62"/>
      <c r="AH17" s="66"/>
      <c r="AI17" s="67"/>
      <c r="AJ17" s="68"/>
      <c r="AK17" s="69"/>
      <c r="AL17" s="69"/>
      <c r="AM17" s="69"/>
      <c r="AN17" s="62"/>
      <c r="AO17" s="63"/>
      <c r="AP17" s="62"/>
      <c r="AQ17" s="66"/>
      <c r="AR17" s="67"/>
      <c r="AS17" s="68"/>
      <c r="AT17" s="69"/>
      <c r="AU17" s="69"/>
      <c r="AV17" s="69"/>
      <c r="AW17" s="62"/>
      <c r="AX17" s="63"/>
      <c r="AY17" s="62"/>
      <c r="AZ17" s="66"/>
      <c r="BA17" s="67"/>
      <c r="BB17" s="68"/>
      <c r="BC17" s="69"/>
      <c r="BD17" s="69"/>
      <c r="BE17" s="69"/>
      <c r="BF17" s="62"/>
      <c r="BG17" s="63"/>
      <c r="BH17" s="62"/>
      <c r="BI17" s="66"/>
      <c r="BJ17" s="67"/>
      <c r="BK17" s="68"/>
      <c r="BL17" s="69"/>
      <c r="BM17" s="69"/>
      <c r="BN17" s="69"/>
      <c r="BO17" s="64"/>
      <c r="BP17" s="65"/>
      <c r="BQ17" s="62"/>
      <c r="BR17" s="66"/>
      <c r="BS17" s="67"/>
      <c r="BT17" s="68"/>
      <c r="BU17" s="69"/>
      <c r="BV17" s="69"/>
      <c r="BW17" s="69"/>
      <c r="BX17" s="64"/>
      <c r="BY17" s="65"/>
      <c r="BZ17" s="62"/>
      <c r="CA17" s="66"/>
      <c r="CB17" s="67"/>
      <c r="CC17" s="68"/>
      <c r="CD17" s="69"/>
      <c r="CE17" s="69"/>
      <c r="CF17" s="69"/>
      <c r="CG17" s="64"/>
      <c r="CH17" s="65"/>
      <c r="CI17" s="62"/>
      <c r="CJ17" s="66"/>
      <c r="CK17" s="67"/>
      <c r="CL17" s="68"/>
      <c r="CM17" s="69"/>
      <c r="CN17" s="69"/>
      <c r="CO17" s="69"/>
      <c r="CP17" s="70"/>
      <c r="CQ17" s="67"/>
      <c r="CR17" s="67"/>
      <c r="CS17" s="67"/>
      <c r="CT17" s="71"/>
    </row>
    <row r="18" spans="1:99">
      <c r="A18" s="30"/>
      <c r="B18" s="37"/>
      <c r="C18" s="37"/>
      <c r="D18" s="21"/>
      <c r="E18" s="21"/>
      <c r="F18" s="21"/>
      <c r="G18" s="22"/>
      <c r="H18" s="36"/>
      <c r="I18" s="36"/>
      <c r="J18" s="74"/>
      <c r="K18" s="183"/>
      <c r="L18" s="34"/>
      <c r="M18" s="34"/>
      <c r="N18" s="31"/>
      <c r="O18" s="23"/>
      <c r="P18" s="23"/>
      <c r="Q18" s="23"/>
      <c r="R18" s="32"/>
      <c r="S18" s="32"/>
      <c r="T18" s="23"/>
      <c r="U18" s="32"/>
      <c r="V18" s="25"/>
      <c r="W18" s="25"/>
      <c r="X18" s="25"/>
      <c r="Y18" s="188"/>
      <c r="Z18" s="188"/>
      <c r="AA18" s="188"/>
      <c r="AB18" s="188"/>
      <c r="AC18" s="33"/>
      <c r="AD18" s="60"/>
      <c r="AE18" s="62"/>
      <c r="AF18" s="63"/>
      <c r="AG18" s="62"/>
      <c r="AH18" s="66"/>
      <c r="AI18" s="67"/>
      <c r="AJ18" s="68"/>
      <c r="AK18" s="69"/>
      <c r="AL18" s="69"/>
      <c r="AM18" s="69"/>
      <c r="AN18" s="62"/>
      <c r="AO18" s="63"/>
      <c r="AP18" s="62"/>
      <c r="AQ18" s="66"/>
      <c r="AR18" s="67"/>
      <c r="AS18" s="68"/>
      <c r="AT18" s="69"/>
      <c r="AU18" s="69"/>
      <c r="AV18" s="69"/>
      <c r="AW18" s="62"/>
      <c r="AX18" s="63"/>
      <c r="AY18" s="62"/>
      <c r="AZ18" s="66"/>
      <c r="BA18" s="67"/>
      <c r="BB18" s="68"/>
      <c r="BC18" s="69"/>
      <c r="BD18" s="69"/>
      <c r="BE18" s="69"/>
      <c r="BF18" s="62"/>
      <c r="BG18" s="63"/>
      <c r="BH18" s="62"/>
      <c r="BI18" s="66"/>
      <c r="BJ18" s="67"/>
      <c r="BK18" s="68"/>
      <c r="BL18" s="69"/>
      <c r="BM18" s="69"/>
      <c r="BN18" s="69"/>
      <c r="BO18" s="64"/>
      <c r="BP18" s="65"/>
      <c r="BQ18" s="62"/>
      <c r="BR18" s="66"/>
      <c r="BS18" s="67"/>
      <c r="BT18" s="68"/>
      <c r="BU18" s="69"/>
      <c r="BV18" s="69"/>
      <c r="BW18" s="69"/>
      <c r="BX18" s="64"/>
      <c r="BY18" s="65"/>
      <c r="BZ18" s="62"/>
      <c r="CA18" s="66"/>
      <c r="CB18" s="67"/>
      <c r="CC18" s="68"/>
      <c r="CD18" s="69"/>
      <c r="CE18" s="69"/>
      <c r="CF18" s="69"/>
      <c r="CG18" s="64"/>
      <c r="CH18" s="65"/>
      <c r="CI18" s="62"/>
      <c r="CJ18" s="66"/>
      <c r="CK18" s="67"/>
      <c r="CL18" s="68"/>
      <c r="CM18" s="69"/>
      <c r="CN18" s="69"/>
      <c r="CO18" s="69"/>
      <c r="CP18" s="70"/>
      <c r="CQ18" s="67"/>
      <c r="CR18" s="67"/>
      <c r="CS18" s="67"/>
      <c r="CT18" s="71"/>
    </row>
    <row r="19" spans="1:99">
      <c r="A19" s="19">
        <f>AC19</f>
        <v>1.2230671736375</v>
      </c>
      <c r="B19" s="39"/>
      <c r="C19" s="39"/>
      <c r="D19" s="39"/>
      <c r="E19" s="39"/>
      <c r="F19" s="39"/>
      <c r="G19" s="39"/>
      <c r="H19" s="40" t="s">
        <v>92</v>
      </c>
      <c r="I19" s="40"/>
      <c r="J19" s="40"/>
      <c r="K19" s="184">
        <f>SUM(K6:K18)</f>
        <v>789000</v>
      </c>
      <c r="L19" s="41">
        <f>SUM(L6:L18)</f>
        <v>237</v>
      </c>
      <c r="M19" s="41">
        <f>SUM(M6:M18)</f>
        <v>135</v>
      </c>
      <c r="N19" s="41">
        <f>SUM(N6:N18)</f>
        <v>139</v>
      </c>
      <c r="O19" s="41">
        <f>SUM(O6:O18)</f>
        <v>20</v>
      </c>
      <c r="P19" s="41">
        <f>SUM(P6:P18)</f>
        <v>0</v>
      </c>
      <c r="Q19" s="41">
        <f>SUM(Q6:Q18)</f>
        <v>20</v>
      </c>
      <c r="R19" s="42">
        <f>IFERROR(Q19/N19,"-")</f>
        <v>0.14388489208633</v>
      </c>
      <c r="S19" s="77">
        <f>SUM(S6:S18)</f>
        <v>2</v>
      </c>
      <c r="T19" s="77">
        <f>SUM(T6:T18)</f>
        <v>1</v>
      </c>
      <c r="U19" s="42">
        <f>IFERROR(S19/Q19,"-")</f>
        <v>0.1</v>
      </c>
      <c r="V19" s="43">
        <f>IFERROR(K19/Q19,"-")</f>
        <v>39450</v>
      </c>
      <c r="W19" s="44">
        <f>SUM(W6:W18)</f>
        <v>5</v>
      </c>
      <c r="X19" s="42">
        <f>IFERROR(W19/Q19,"-")</f>
        <v>0.25</v>
      </c>
      <c r="Y19" s="184">
        <f>SUM(Y6:Y18)</f>
        <v>965000</v>
      </c>
      <c r="Z19" s="184">
        <f>IFERROR(Y19/Q19,"-")</f>
        <v>48250</v>
      </c>
      <c r="AA19" s="184">
        <f>IFERROR(Y19/W19,"-")</f>
        <v>193000</v>
      </c>
      <c r="AB19" s="184">
        <f>Y19-K19</f>
        <v>176000</v>
      </c>
      <c r="AC19" s="46">
        <f>Y19/K19</f>
        <v>1.2230671736375</v>
      </c>
      <c r="AD19" s="59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11"/>
    <mergeCell ref="K6:K11"/>
    <mergeCell ref="V6:V11"/>
    <mergeCell ref="AB6:AB11"/>
    <mergeCell ref="AC6:AC11"/>
    <mergeCell ref="A12:A12"/>
    <mergeCell ref="K12:K12"/>
    <mergeCell ref="V12:V12"/>
    <mergeCell ref="AB12:AB12"/>
    <mergeCell ref="AC12:AC12"/>
    <mergeCell ref="A13:A16"/>
    <mergeCell ref="K13:K16"/>
    <mergeCell ref="V13:V16"/>
    <mergeCell ref="AB13:AB16"/>
    <mergeCell ref="AC13:AC16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93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2.825</v>
      </c>
      <c r="B6" s="189" t="s">
        <v>94</v>
      </c>
      <c r="C6" s="189" t="s">
        <v>58</v>
      </c>
      <c r="D6" s="189"/>
      <c r="E6" s="189" t="s">
        <v>95</v>
      </c>
      <c r="F6" s="189" t="s">
        <v>96</v>
      </c>
      <c r="G6" s="189" t="s">
        <v>75</v>
      </c>
      <c r="H6" s="89" t="s">
        <v>97</v>
      </c>
      <c r="I6" s="89" t="s">
        <v>98</v>
      </c>
      <c r="J6" s="89" t="s">
        <v>99</v>
      </c>
      <c r="K6" s="181">
        <v>200000</v>
      </c>
      <c r="L6" s="80">
        <v>37</v>
      </c>
      <c r="M6" s="80">
        <v>0</v>
      </c>
      <c r="N6" s="80">
        <v>96</v>
      </c>
      <c r="O6" s="91">
        <v>14</v>
      </c>
      <c r="P6" s="92">
        <v>0</v>
      </c>
      <c r="Q6" s="93">
        <f>O6+P6</f>
        <v>14</v>
      </c>
      <c r="R6" s="81">
        <f>IFERROR(Q6/N6,"-")</f>
        <v>0.14583333333333</v>
      </c>
      <c r="S6" s="80">
        <v>1</v>
      </c>
      <c r="T6" s="80">
        <v>1</v>
      </c>
      <c r="U6" s="81">
        <f>IFERROR(T6/(Q6),"-")</f>
        <v>0.071428571428571</v>
      </c>
      <c r="V6" s="82">
        <f>IFERROR(K6/SUM(Q6:Q7),"-")</f>
        <v>10000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365000</v>
      </c>
      <c r="AC6" s="85">
        <f>SUM(Y6:Y7)/SUM(K6:K7)</f>
        <v>2.825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0.071428571428571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9</v>
      </c>
      <c r="BP6" s="120">
        <f>IF(Q6=0,"",IF(BO6=0,"",(BO6/Q6)))</f>
        <v>0.64285714285714</v>
      </c>
      <c r="BQ6" s="121">
        <v>1</v>
      </c>
      <c r="BR6" s="122">
        <f>IFERROR(BQ6/BO6,"-")</f>
        <v>0.11111111111111</v>
      </c>
      <c r="BS6" s="123">
        <v>18000</v>
      </c>
      <c r="BT6" s="124">
        <f>IFERROR(BS6/BO6,"-")</f>
        <v>2000</v>
      </c>
      <c r="BU6" s="125"/>
      <c r="BV6" s="125"/>
      <c r="BW6" s="125">
        <v>1</v>
      </c>
      <c r="BX6" s="126">
        <v>4</v>
      </c>
      <c r="BY6" s="127">
        <f>IF(Q6=0,"",IF(BX6=0,"",(BX6/Q6)))</f>
        <v>0.28571428571429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>
        <v>18000</v>
      </c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100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119</v>
      </c>
      <c r="M7" s="80">
        <v>51</v>
      </c>
      <c r="N7" s="80">
        <v>30</v>
      </c>
      <c r="O7" s="91">
        <v>6</v>
      </c>
      <c r="P7" s="92">
        <v>0</v>
      </c>
      <c r="Q7" s="93">
        <f>O7+P7</f>
        <v>6</v>
      </c>
      <c r="R7" s="81">
        <f>IFERROR(Q7/N7,"-")</f>
        <v>0.2</v>
      </c>
      <c r="S7" s="80">
        <v>2</v>
      </c>
      <c r="T7" s="80">
        <v>1</v>
      </c>
      <c r="U7" s="81">
        <f>IFERROR(T7/(Q7),"-")</f>
        <v>0.16666666666667</v>
      </c>
      <c r="V7" s="82"/>
      <c r="W7" s="83">
        <v>1</v>
      </c>
      <c r="X7" s="81">
        <f>IF(Q7=0,"-",W7/Q7)</f>
        <v>0.16666666666667</v>
      </c>
      <c r="Y7" s="186">
        <v>565000</v>
      </c>
      <c r="Z7" s="187">
        <f>IFERROR(Y7/Q7,"-")</f>
        <v>94166.666666667</v>
      </c>
      <c r="AA7" s="187">
        <f>IFERROR(Y7/W7,"-")</f>
        <v>565000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3</v>
      </c>
      <c r="BP7" s="120">
        <f>IF(Q7=0,"",IF(BO7=0,"",(BO7/Q7)))</f>
        <v>0.5</v>
      </c>
      <c r="BQ7" s="121">
        <v>1</v>
      </c>
      <c r="BR7" s="122">
        <f>IFERROR(BQ7/BO7,"-")</f>
        <v>0.33333333333333</v>
      </c>
      <c r="BS7" s="123">
        <v>51000</v>
      </c>
      <c r="BT7" s="124">
        <f>IFERROR(BS7/BO7,"-")</f>
        <v>17000</v>
      </c>
      <c r="BU7" s="125"/>
      <c r="BV7" s="125"/>
      <c r="BW7" s="125">
        <v>1</v>
      </c>
      <c r="BX7" s="126">
        <v>1</v>
      </c>
      <c r="BY7" s="127">
        <f>IF(Q7=0,"",IF(BX7=0,"",(BX7/Q7)))</f>
        <v>0.16666666666667</v>
      </c>
      <c r="BZ7" s="128">
        <v>1</v>
      </c>
      <c r="CA7" s="129">
        <f>IFERROR(BZ7/BX7,"-")</f>
        <v>1</v>
      </c>
      <c r="CB7" s="130">
        <v>565000</v>
      </c>
      <c r="CC7" s="131">
        <f>IFERROR(CB7/BX7,"-")</f>
        <v>565000</v>
      </c>
      <c r="CD7" s="132"/>
      <c r="CE7" s="132"/>
      <c r="CF7" s="132">
        <v>1</v>
      </c>
      <c r="CG7" s="133">
        <v>2</v>
      </c>
      <c r="CH7" s="134">
        <f>IF(Q7=0,"",IF(CG7=0,"",(CG7/Q7)))</f>
        <v>0.33333333333333</v>
      </c>
      <c r="CI7" s="135"/>
      <c r="CJ7" s="136">
        <f>IFERROR(CI7/CG7,"-")</f>
        <v>0</v>
      </c>
      <c r="CK7" s="137"/>
      <c r="CL7" s="138">
        <f>IFERROR(CK7/CG7,"-")</f>
        <v>0</v>
      </c>
      <c r="CM7" s="139"/>
      <c r="CN7" s="139"/>
      <c r="CO7" s="139"/>
      <c r="CP7" s="140">
        <v>1</v>
      </c>
      <c r="CQ7" s="141">
        <v>565000</v>
      </c>
      <c r="CR7" s="141">
        <v>565000</v>
      </c>
      <c r="CS7" s="141"/>
      <c r="CT7" s="142" t="str">
        <f>IF(AND(CR7=0,CS7=0),"",IF(AND(CR7&lt;=100000,CS7&lt;=100000),"",IF(CR7/CQ7&gt;0.7,"男高",IF(CS7/CQ7&gt;0.7,"女高",""))))</f>
        <v>男高</v>
      </c>
    </row>
    <row r="8" spans="1:99">
      <c r="A8" s="79">
        <f>AC8</f>
        <v>0</v>
      </c>
      <c r="B8" s="189" t="s">
        <v>101</v>
      </c>
      <c r="C8" s="189" t="s">
        <v>102</v>
      </c>
      <c r="D8" s="189"/>
      <c r="E8" s="189" t="s">
        <v>103</v>
      </c>
      <c r="F8" s="189"/>
      <c r="G8" s="189" t="s">
        <v>70</v>
      </c>
      <c r="H8" s="89" t="s">
        <v>104</v>
      </c>
      <c r="I8" s="89" t="s">
        <v>105</v>
      </c>
      <c r="J8" s="89" t="s">
        <v>106</v>
      </c>
      <c r="K8" s="181">
        <v>125000</v>
      </c>
      <c r="L8" s="80">
        <v>6</v>
      </c>
      <c r="M8" s="80">
        <v>0</v>
      </c>
      <c r="N8" s="80">
        <v>34</v>
      </c>
      <c r="O8" s="91">
        <v>0</v>
      </c>
      <c r="P8" s="92">
        <v>0</v>
      </c>
      <c r="Q8" s="93">
        <f>O8+P8</f>
        <v>0</v>
      </c>
      <c r="R8" s="81">
        <f>IFERROR(Q8/N8,"-")</f>
        <v>0</v>
      </c>
      <c r="S8" s="80">
        <v>0</v>
      </c>
      <c r="T8" s="80">
        <v>0</v>
      </c>
      <c r="U8" s="81" t="str">
        <f>IFERROR(T8/(Q8),"-")</f>
        <v>-</v>
      </c>
      <c r="V8" s="82">
        <f>IFERROR(K8/SUM(Q8:Q9),"-")</f>
        <v>13888.888888889</v>
      </c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>
        <f>SUM(Y8:Y9)-SUM(K8:K9)</f>
        <v>-125000</v>
      </c>
      <c r="AC8" s="85">
        <f>SUM(Y8:Y9)/SUM(K8:K9)</f>
        <v>0</v>
      </c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107</v>
      </c>
      <c r="C9" s="189" t="s">
        <v>102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75</v>
      </c>
      <c r="M9" s="80">
        <v>35</v>
      </c>
      <c r="N9" s="80">
        <v>40</v>
      </c>
      <c r="O9" s="91">
        <v>9</v>
      </c>
      <c r="P9" s="92">
        <v>0</v>
      </c>
      <c r="Q9" s="93">
        <f>O9+P9</f>
        <v>9</v>
      </c>
      <c r="R9" s="81">
        <f>IFERROR(Q9/N9,"-")</f>
        <v>0.225</v>
      </c>
      <c r="S9" s="80">
        <v>1</v>
      </c>
      <c r="T9" s="80">
        <v>1</v>
      </c>
      <c r="U9" s="81">
        <f>IFERROR(T9/(Q9),"-")</f>
        <v>0.11111111111111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>
        <v>1</v>
      </c>
      <c r="AF9" s="95">
        <f>IF(Q9=0,"",IF(AE9=0,"",(AE9/Q9)))</f>
        <v>0.11111111111111</v>
      </c>
      <c r="AG9" s="94"/>
      <c r="AH9" s="96">
        <f>IFERROR(AG9/AE9,"-")</f>
        <v>0</v>
      </c>
      <c r="AI9" s="97"/>
      <c r="AJ9" s="98">
        <f>IFERROR(AI9/AE9,"-")</f>
        <v>0</v>
      </c>
      <c r="AK9" s="99"/>
      <c r="AL9" s="99"/>
      <c r="AM9" s="99"/>
      <c r="AN9" s="100">
        <v>3</v>
      </c>
      <c r="AO9" s="101">
        <f>IF(Q9=0,"",IF(AN9=0,"",(AN9/Q9)))</f>
        <v>0.33333333333333</v>
      </c>
      <c r="AP9" s="100"/>
      <c r="AQ9" s="102">
        <f>IFERROR(AP9/AN9,"-")</f>
        <v>0</v>
      </c>
      <c r="AR9" s="103"/>
      <c r="AS9" s="104">
        <f>IFERROR(AR9/AN9,"-")</f>
        <v>0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>
        <v>2</v>
      </c>
      <c r="BG9" s="113">
        <f>IF(Q9=0,"",IF(BF9=0,"",(BF9/Q9)))</f>
        <v>0.22222222222222</v>
      </c>
      <c r="BH9" s="112"/>
      <c r="BI9" s="114">
        <f>IFERROR(BH9/BF9,"-")</f>
        <v>0</v>
      </c>
      <c r="BJ9" s="115"/>
      <c r="BK9" s="116">
        <f>IFERROR(BJ9/BF9,"-")</f>
        <v>0</v>
      </c>
      <c r="BL9" s="117"/>
      <c r="BM9" s="117"/>
      <c r="BN9" s="117"/>
      <c r="BO9" s="119">
        <v>3</v>
      </c>
      <c r="BP9" s="120">
        <f>IF(Q9=0,"",IF(BO9=0,"",(BO9/Q9)))</f>
        <v>0.33333333333333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108</v>
      </c>
      <c r="C10" s="189" t="s">
        <v>102</v>
      </c>
      <c r="D10" s="189"/>
      <c r="E10" s="189" t="s">
        <v>109</v>
      </c>
      <c r="F10" s="189"/>
      <c r="G10" s="189" t="s">
        <v>110</v>
      </c>
      <c r="H10" s="89" t="s">
        <v>111</v>
      </c>
      <c r="I10" s="89" t="s">
        <v>112</v>
      </c>
      <c r="J10" s="89" t="s">
        <v>113</v>
      </c>
      <c r="K10" s="181">
        <v>300000</v>
      </c>
      <c r="L10" s="80">
        <v>11</v>
      </c>
      <c r="M10" s="80">
        <v>0</v>
      </c>
      <c r="N10" s="80">
        <v>37</v>
      </c>
      <c r="O10" s="91">
        <v>4</v>
      </c>
      <c r="P10" s="92">
        <v>0</v>
      </c>
      <c r="Q10" s="93">
        <f>O10+P10</f>
        <v>4</v>
      </c>
      <c r="R10" s="81">
        <f>IFERROR(Q10/N10,"-")</f>
        <v>0.10810810810811</v>
      </c>
      <c r="S10" s="80">
        <v>1</v>
      </c>
      <c r="T10" s="80">
        <v>0</v>
      </c>
      <c r="U10" s="81">
        <f>IFERROR(T10/(Q10),"-")</f>
        <v>0</v>
      </c>
      <c r="V10" s="82">
        <f>IFERROR(K10/SUM(Q10:Q11),"-")</f>
        <v>60000</v>
      </c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>
        <f>SUM(Y10:Y11)-SUM(K10:K11)</f>
        <v>-300000</v>
      </c>
      <c r="AC10" s="85">
        <f>SUM(Y10:Y11)/SUM(K10:K11)</f>
        <v>0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>
        <v>1</v>
      </c>
      <c r="AO10" s="101">
        <f>IF(Q10=0,"",IF(AN10=0,"",(AN10/Q10)))</f>
        <v>0.25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>
        <v>1</v>
      </c>
      <c r="AX10" s="107">
        <f>IF(Q10=0,"",IF(AW10=0,"",(AW10/Q10)))</f>
        <v>0.25</v>
      </c>
      <c r="AY10" s="106"/>
      <c r="AZ10" s="108">
        <f>IFERROR(AY10/AW10,"-")</f>
        <v>0</v>
      </c>
      <c r="BA10" s="109"/>
      <c r="BB10" s="110">
        <f>IFERROR(BA10/AW10,"-")</f>
        <v>0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>
        <f>IF(Q10=0,"",IF(BO10=0,"",(BO10/Q10)))</f>
        <v>0</v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>
        <v>2</v>
      </c>
      <c r="BY10" s="127">
        <f>IF(Q10=0,"",IF(BX10=0,"",(BX10/Q10)))</f>
        <v>0.5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114</v>
      </c>
      <c r="C11" s="189" t="s">
        <v>102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66</v>
      </c>
      <c r="M11" s="80">
        <v>32</v>
      </c>
      <c r="N11" s="80">
        <v>26</v>
      </c>
      <c r="O11" s="91">
        <v>1</v>
      </c>
      <c r="P11" s="92">
        <v>0</v>
      </c>
      <c r="Q11" s="93">
        <f>O11+P11</f>
        <v>1</v>
      </c>
      <c r="R11" s="81">
        <f>IFERROR(Q11/N11,"-")</f>
        <v>0.038461538461538</v>
      </c>
      <c r="S11" s="80">
        <v>0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>
        <f>IF(Q11=0,"",IF(AN11=0,"",(AN11/Q11)))</f>
        <v>0</v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>
        <v>1</v>
      </c>
      <c r="BY11" s="127">
        <f>IF(Q11=0,"",IF(BX11=0,"",(BX11/Q11)))</f>
        <v>1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30"/>
      <c r="B12" s="86"/>
      <c r="C12" s="86"/>
      <c r="D12" s="87"/>
      <c r="E12" s="87"/>
      <c r="F12" s="87"/>
      <c r="G12" s="88"/>
      <c r="H12" s="89"/>
      <c r="I12" s="89"/>
      <c r="J12" s="89"/>
      <c r="K12" s="182"/>
      <c r="L12" s="34"/>
      <c r="M12" s="34"/>
      <c r="N12" s="31"/>
      <c r="O12" s="23"/>
      <c r="P12" s="23"/>
      <c r="Q12" s="23"/>
      <c r="R12" s="32"/>
      <c r="S12" s="32"/>
      <c r="T12" s="23"/>
      <c r="U12" s="32"/>
      <c r="V12" s="25"/>
      <c r="W12" s="25"/>
      <c r="X12" s="25"/>
      <c r="Y12" s="188"/>
      <c r="Z12" s="188"/>
      <c r="AA12" s="188"/>
      <c r="AB12" s="188"/>
      <c r="AC12" s="33"/>
      <c r="AD12" s="58"/>
      <c r="AE12" s="62"/>
      <c r="AF12" s="63"/>
      <c r="AG12" s="62"/>
      <c r="AH12" s="66"/>
      <c r="AI12" s="67"/>
      <c r="AJ12" s="68"/>
      <c r="AK12" s="69"/>
      <c r="AL12" s="69"/>
      <c r="AM12" s="69"/>
      <c r="AN12" s="62"/>
      <c r="AO12" s="63"/>
      <c r="AP12" s="62"/>
      <c r="AQ12" s="66"/>
      <c r="AR12" s="67"/>
      <c r="AS12" s="68"/>
      <c r="AT12" s="69"/>
      <c r="AU12" s="69"/>
      <c r="AV12" s="69"/>
      <c r="AW12" s="62"/>
      <c r="AX12" s="63"/>
      <c r="AY12" s="62"/>
      <c r="AZ12" s="66"/>
      <c r="BA12" s="67"/>
      <c r="BB12" s="68"/>
      <c r="BC12" s="69"/>
      <c r="BD12" s="69"/>
      <c r="BE12" s="69"/>
      <c r="BF12" s="62"/>
      <c r="BG12" s="63"/>
      <c r="BH12" s="62"/>
      <c r="BI12" s="66"/>
      <c r="BJ12" s="67"/>
      <c r="BK12" s="68"/>
      <c r="BL12" s="69"/>
      <c r="BM12" s="69"/>
      <c r="BN12" s="69"/>
      <c r="BO12" s="64"/>
      <c r="BP12" s="65"/>
      <c r="BQ12" s="62"/>
      <c r="BR12" s="66"/>
      <c r="BS12" s="67"/>
      <c r="BT12" s="68"/>
      <c r="BU12" s="69"/>
      <c r="BV12" s="69"/>
      <c r="BW12" s="69"/>
      <c r="BX12" s="64"/>
      <c r="BY12" s="65"/>
      <c r="BZ12" s="62"/>
      <c r="CA12" s="66"/>
      <c r="CB12" s="67"/>
      <c r="CC12" s="68"/>
      <c r="CD12" s="69"/>
      <c r="CE12" s="69"/>
      <c r="CF12" s="69"/>
      <c r="CG12" s="64"/>
      <c r="CH12" s="65"/>
      <c r="CI12" s="62"/>
      <c r="CJ12" s="66"/>
      <c r="CK12" s="67"/>
      <c r="CL12" s="68"/>
      <c r="CM12" s="69"/>
      <c r="CN12" s="69"/>
      <c r="CO12" s="69"/>
      <c r="CP12" s="70"/>
      <c r="CQ12" s="67"/>
      <c r="CR12" s="67"/>
      <c r="CS12" s="67"/>
      <c r="CT12" s="71"/>
    </row>
    <row r="13" spans="1:99">
      <c r="A13" s="30"/>
      <c r="B13" s="37"/>
      <c r="C13" s="37"/>
      <c r="D13" s="21"/>
      <c r="E13" s="21"/>
      <c r="F13" s="21"/>
      <c r="G13" s="22"/>
      <c r="H13" s="36"/>
      <c r="I13" s="36"/>
      <c r="J13" s="74"/>
      <c r="K13" s="183"/>
      <c r="L13" s="34"/>
      <c r="M13" s="34"/>
      <c r="N13" s="31"/>
      <c r="O13" s="23"/>
      <c r="P13" s="23"/>
      <c r="Q13" s="23"/>
      <c r="R13" s="32"/>
      <c r="S13" s="32"/>
      <c r="T13" s="23"/>
      <c r="U13" s="32"/>
      <c r="V13" s="25"/>
      <c r="W13" s="25"/>
      <c r="X13" s="25"/>
      <c r="Y13" s="188"/>
      <c r="Z13" s="188"/>
      <c r="AA13" s="188"/>
      <c r="AB13" s="188"/>
      <c r="AC13" s="33"/>
      <c r="AD13" s="60"/>
      <c r="AE13" s="62"/>
      <c r="AF13" s="63"/>
      <c r="AG13" s="62"/>
      <c r="AH13" s="66"/>
      <c r="AI13" s="67"/>
      <c r="AJ13" s="68"/>
      <c r="AK13" s="69"/>
      <c r="AL13" s="69"/>
      <c r="AM13" s="69"/>
      <c r="AN13" s="62"/>
      <c r="AO13" s="63"/>
      <c r="AP13" s="62"/>
      <c r="AQ13" s="66"/>
      <c r="AR13" s="67"/>
      <c r="AS13" s="68"/>
      <c r="AT13" s="69"/>
      <c r="AU13" s="69"/>
      <c r="AV13" s="69"/>
      <c r="AW13" s="62"/>
      <c r="AX13" s="63"/>
      <c r="AY13" s="62"/>
      <c r="AZ13" s="66"/>
      <c r="BA13" s="67"/>
      <c r="BB13" s="68"/>
      <c r="BC13" s="69"/>
      <c r="BD13" s="69"/>
      <c r="BE13" s="69"/>
      <c r="BF13" s="62"/>
      <c r="BG13" s="63"/>
      <c r="BH13" s="62"/>
      <c r="BI13" s="66"/>
      <c r="BJ13" s="67"/>
      <c r="BK13" s="68"/>
      <c r="BL13" s="69"/>
      <c r="BM13" s="69"/>
      <c r="BN13" s="69"/>
      <c r="BO13" s="64"/>
      <c r="BP13" s="65"/>
      <c r="BQ13" s="62"/>
      <c r="BR13" s="66"/>
      <c r="BS13" s="67"/>
      <c r="BT13" s="68"/>
      <c r="BU13" s="69"/>
      <c r="BV13" s="69"/>
      <c r="BW13" s="69"/>
      <c r="BX13" s="64"/>
      <c r="BY13" s="65"/>
      <c r="BZ13" s="62"/>
      <c r="CA13" s="66"/>
      <c r="CB13" s="67"/>
      <c r="CC13" s="68"/>
      <c r="CD13" s="69"/>
      <c r="CE13" s="69"/>
      <c r="CF13" s="69"/>
      <c r="CG13" s="64"/>
      <c r="CH13" s="65"/>
      <c r="CI13" s="62"/>
      <c r="CJ13" s="66"/>
      <c r="CK13" s="67"/>
      <c r="CL13" s="68"/>
      <c r="CM13" s="69"/>
      <c r="CN13" s="69"/>
      <c r="CO13" s="69"/>
      <c r="CP13" s="70"/>
      <c r="CQ13" s="67"/>
      <c r="CR13" s="67"/>
      <c r="CS13" s="67"/>
      <c r="CT13" s="71"/>
    </row>
    <row r="14" spans="1:99">
      <c r="A14" s="19">
        <f>AC14</f>
        <v>0.904</v>
      </c>
      <c r="B14" s="39"/>
      <c r="C14" s="39"/>
      <c r="D14" s="39"/>
      <c r="E14" s="39"/>
      <c r="F14" s="39"/>
      <c r="G14" s="39"/>
      <c r="H14" s="40" t="s">
        <v>115</v>
      </c>
      <c r="I14" s="40"/>
      <c r="J14" s="40"/>
      <c r="K14" s="184">
        <f>SUM(K6:K13)</f>
        <v>625000</v>
      </c>
      <c r="L14" s="41">
        <f>SUM(L6:L13)</f>
        <v>314</v>
      </c>
      <c r="M14" s="41">
        <f>SUM(M6:M13)</f>
        <v>118</v>
      </c>
      <c r="N14" s="41">
        <f>SUM(N6:N13)</f>
        <v>263</v>
      </c>
      <c r="O14" s="41">
        <f>SUM(O6:O13)</f>
        <v>34</v>
      </c>
      <c r="P14" s="41">
        <f>SUM(P6:P13)</f>
        <v>0</v>
      </c>
      <c r="Q14" s="41">
        <f>SUM(Q6:Q13)</f>
        <v>34</v>
      </c>
      <c r="R14" s="42">
        <f>IFERROR(Q14/N14,"-")</f>
        <v>0.12927756653992</v>
      </c>
      <c r="S14" s="77">
        <f>SUM(S6:S13)</f>
        <v>5</v>
      </c>
      <c r="T14" s="77">
        <f>SUM(T6:T13)</f>
        <v>3</v>
      </c>
      <c r="U14" s="42">
        <f>IFERROR(S14/Q14,"-")</f>
        <v>0.14705882352941</v>
      </c>
      <c r="V14" s="43">
        <f>IFERROR(K14/Q14,"-")</f>
        <v>18382.352941176</v>
      </c>
      <c r="W14" s="44">
        <f>SUM(W6:W13)</f>
        <v>1</v>
      </c>
      <c r="X14" s="42">
        <f>IFERROR(W14/Q14,"-")</f>
        <v>0.029411764705882</v>
      </c>
      <c r="Y14" s="184">
        <f>SUM(Y6:Y13)</f>
        <v>565000</v>
      </c>
      <c r="Z14" s="184">
        <f>IFERROR(Y14/Q14,"-")</f>
        <v>16617.647058824</v>
      </c>
      <c r="AA14" s="184">
        <f>IFERROR(Y14/W14,"-")</f>
        <v>565000</v>
      </c>
      <c r="AB14" s="184">
        <f>Y14-K14</f>
        <v>-60000</v>
      </c>
      <c r="AC14" s="46">
        <f>Y14/K14</f>
        <v>0.904</v>
      </c>
      <c r="AD14" s="59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116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117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118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119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120</v>
      </c>
      <c r="C6" s="189" t="s">
        <v>121</v>
      </c>
      <c r="D6" s="189"/>
      <c r="E6" s="189" t="s">
        <v>110</v>
      </c>
      <c r="F6" s="89" t="s">
        <v>122</v>
      </c>
      <c r="G6" s="89" t="s">
        <v>123</v>
      </c>
      <c r="H6" s="181">
        <v>0</v>
      </c>
      <c r="I6" s="84">
        <v>1500</v>
      </c>
      <c r="J6" s="80">
        <v>0</v>
      </c>
      <c r="K6" s="80">
        <v>0</v>
      </c>
      <c r="L6" s="80">
        <v>1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124</v>
      </c>
      <c r="C7" s="189" t="s">
        <v>121</v>
      </c>
      <c r="D7" s="189"/>
      <c r="E7" s="189" t="s">
        <v>110</v>
      </c>
      <c r="F7" s="89" t="s">
        <v>125</v>
      </c>
      <c r="G7" s="89" t="s">
        <v>123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126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1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127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117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128</v>
      </c>
      <c r="C6" s="189" t="s">
        <v>129</v>
      </c>
      <c r="D6" s="189" t="s">
        <v>130</v>
      </c>
      <c r="E6" s="189" t="s">
        <v>131</v>
      </c>
      <c r="F6" s="89" t="s">
        <v>132</v>
      </c>
      <c r="G6" s="89" t="s">
        <v>123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3.1988971953953</v>
      </c>
      <c r="B7" s="189" t="s">
        <v>133</v>
      </c>
      <c r="C7" s="189" t="s">
        <v>129</v>
      </c>
      <c r="D7" s="189" t="s">
        <v>130</v>
      </c>
      <c r="E7" s="189" t="s">
        <v>131</v>
      </c>
      <c r="F7" s="89" t="s">
        <v>134</v>
      </c>
      <c r="G7" s="89" t="s">
        <v>123</v>
      </c>
      <c r="H7" s="181">
        <v>3063462</v>
      </c>
      <c r="I7" s="80">
        <v>6114</v>
      </c>
      <c r="J7" s="80">
        <v>0</v>
      </c>
      <c r="K7" s="80">
        <v>174722</v>
      </c>
      <c r="L7" s="93">
        <v>945</v>
      </c>
      <c r="M7" s="81">
        <f>IFERROR(L7/K7,"-")</f>
        <v>0.0054085919346161</v>
      </c>
      <c r="N7" s="80">
        <v>35</v>
      </c>
      <c r="O7" s="80">
        <v>166</v>
      </c>
      <c r="P7" s="81">
        <f>IFERROR(N7/(L7),"-")</f>
        <v>0.037037037037037</v>
      </c>
      <c r="Q7" s="82">
        <f>IFERROR(H7/SUM(L7:L7),"-")</f>
        <v>3241.7587301587</v>
      </c>
      <c r="R7" s="83">
        <v>70</v>
      </c>
      <c r="S7" s="81">
        <f>IF(L7=0,"-",R7/L7)</f>
        <v>0.074074074074074</v>
      </c>
      <c r="T7" s="186">
        <v>9799700</v>
      </c>
      <c r="U7" s="187">
        <f>IFERROR(T7/L7,"-")</f>
        <v>10370.052910053</v>
      </c>
      <c r="V7" s="187">
        <f>IFERROR(T7/R7,"-")</f>
        <v>139995.71428571</v>
      </c>
      <c r="W7" s="181">
        <f>SUM(T7:T7)-SUM(H7:H7)</f>
        <v>6736238</v>
      </c>
      <c r="X7" s="85">
        <f>SUM(T7:T7)/SUM(H7:H7)</f>
        <v>3.1988971953953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4</v>
      </c>
      <c r="AS7" s="107">
        <f>IF(L7=0,"",IF(AR7=0,"",(AR7/L7)))</f>
        <v>0.0042328042328042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32</v>
      </c>
      <c r="BB7" s="113">
        <f>IF(L7=0,"",IF(BA7=0,"",(BA7/L7)))</f>
        <v>0.033862433862434</v>
      </c>
      <c r="BC7" s="112">
        <v>2</v>
      </c>
      <c r="BD7" s="114">
        <f>IFERROR(BC7/BA7,"-")</f>
        <v>0.0625</v>
      </c>
      <c r="BE7" s="115">
        <v>36000</v>
      </c>
      <c r="BF7" s="116">
        <f>IFERROR(BE7/BA7,"-")</f>
        <v>1125</v>
      </c>
      <c r="BG7" s="117"/>
      <c r="BH7" s="117">
        <v>1</v>
      </c>
      <c r="BI7" s="117">
        <v>1</v>
      </c>
      <c r="BJ7" s="119">
        <v>330</v>
      </c>
      <c r="BK7" s="120">
        <f>IF(L7=0,"",IF(BJ7=0,"",(BJ7/L7)))</f>
        <v>0.34920634920635</v>
      </c>
      <c r="BL7" s="121">
        <v>20</v>
      </c>
      <c r="BM7" s="122">
        <f>IFERROR(BL7/BJ7,"-")</f>
        <v>0.060606060606061</v>
      </c>
      <c r="BN7" s="123">
        <v>600900</v>
      </c>
      <c r="BO7" s="124">
        <f>IFERROR(BN7/BJ7,"-")</f>
        <v>1820.9090909091</v>
      </c>
      <c r="BP7" s="125">
        <v>10</v>
      </c>
      <c r="BQ7" s="125"/>
      <c r="BR7" s="125">
        <v>10</v>
      </c>
      <c r="BS7" s="126">
        <v>407</v>
      </c>
      <c r="BT7" s="127">
        <f>IF(L7=0,"",IF(BS7=0,"",(BS7/L7)))</f>
        <v>0.43068783068783</v>
      </c>
      <c r="BU7" s="128">
        <v>30</v>
      </c>
      <c r="BV7" s="129">
        <f>IFERROR(BU7/BS7,"-")</f>
        <v>0.073710073710074</v>
      </c>
      <c r="BW7" s="130">
        <v>7585800</v>
      </c>
      <c r="BX7" s="131">
        <f>IFERROR(BW7/BS7,"-")</f>
        <v>18638.329238329</v>
      </c>
      <c r="BY7" s="132">
        <v>6</v>
      </c>
      <c r="BZ7" s="132">
        <v>6</v>
      </c>
      <c r="CA7" s="132">
        <v>18</v>
      </c>
      <c r="CB7" s="133">
        <v>172</v>
      </c>
      <c r="CC7" s="134">
        <f>IF(L7=0,"",IF(CB7=0,"",(CB7/L7)))</f>
        <v>0.18201058201058</v>
      </c>
      <c r="CD7" s="135">
        <v>18</v>
      </c>
      <c r="CE7" s="136">
        <f>IFERROR(CD7/CB7,"-")</f>
        <v>0.1046511627907</v>
      </c>
      <c r="CF7" s="137">
        <v>1577000</v>
      </c>
      <c r="CG7" s="138">
        <f>IFERROR(CF7/CB7,"-")</f>
        <v>9168.6046511628</v>
      </c>
      <c r="CH7" s="139">
        <v>4</v>
      </c>
      <c r="CI7" s="139">
        <v>1</v>
      </c>
      <c r="CJ7" s="139">
        <v>13</v>
      </c>
      <c r="CK7" s="140">
        <v>70</v>
      </c>
      <c r="CL7" s="141">
        <v>9799700</v>
      </c>
      <c r="CM7" s="141">
        <v>5408000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0.90906910638278</v>
      </c>
      <c r="B8" s="189" t="s">
        <v>135</v>
      </c>
      <c r="C8" s="189" t="s">
        <v>129</v>
      </c>
      <c r="D8" s="189" t="s">
        <v>130</v>
      </c>
      <c r="E8" s="189" t="s">
        <v>131</v>
      </c>
      <c r="F8" s="89" t="s">
        <v>136</v>
      </c>
      <c r="G8" s="89" t="s">
        <v>123</v>
      </c>
      <c r="H8" s="181">
        <v>1751242</v>
      </c>
      <c r="I8" s="80">
        <v>1920</v>
      </c>
      <c r="J8" s="80">
        <v>0</v>
      </c>
      <c r="K8" s="80">
        <v>34556</v>
      </c>
      <c r="L8" s="93">
        <v>876</v>
      </c>
      <c r="M8" s="81">
        <f>IFERROR(L8/K8,"-")</f>
        <v>0.025350156268087</v>
      </c>
      <c r="N8" s="80">
        <v>10</v>
      </c>
      <c r="O8" s="80">
        <v>283</v>
      </c>
      <c r="P8" s="81">
        <f>IFERROR(N8/(L8),"-")</f>
        <v>0.011415525114155</v>
      </c>
      <c r="Q8" s="82">
        <f>IFERROR(H8/SUM(L8:L8),"-")</f>
        <v>1999.1347031963</v>
      </c>
      <c r="R8" s="83">
        <v>63</v>
      </c>
      <c r="S8" s="81">
        <f>IF(L8=0,"-",R8/L8)</f>
        <v>0.071917808219178</v>
      </c>
      <c r="T8" s="186">
        <v>1592000</v>
      </c>
      <c r="U8" s="187">
        <f>IFERROR(T8/L8,"-")</f>
        <v>1817.3515981735</v>
      </c>
      <c r="V8" s="187">
        <f>IFERROR(T8/R8,"-")</f>
        <v>25269.841269841</v>
      </c>
      <c r="W8" s="181">
        <f>SUM(T8:T8)-SUM(H8:H8)</f>
        <v>-159242</v>
      </c>
      <c r="X8" s="85">
        <f>SUM(T8:T8)/SUM(H8:H8)</f>
        <v>0.90906910638278</v>
      </c>
      <c r="Y8" s="78"/>
      <c r="Z8" s="94">
        <v>55</v>
      </c>
      <c r="AA8" s="95">
        <f>IF(L8=0,"",IF(Z8=0,"",(Z8/L8)))</f>
        <v>0.062785388127854</v>
      </c>
      <c r="AB8" s="94">
        <v>1</v>
      </c>
      <c r="AC8" s="96">
        <f>IFERROR(AB8/Z8,"-")</f>
        <v>0.018181818181818</v>
      </c>
      <c r="AD8" s="97">
        <v>3000</v>
      </c>
      <c r="AE8" s="98">
        <f>IFERROR(AD8/Z8,"-")</f>
        <v>54.545454545455</v>
      </c>
      <c r="AF8" s="99">
        <v>1</v>
      </c>
      <c r="AG8" s="99"/>
      <c r="AH8" s="99"/>
      <c r="AI8" s="100">
        <v>160</v>
      </c>
      <c r="AJ8" s="101">
        <f>IF(L8=0,"",IF(AI8=0,"",(AI8/L8)))</f>
        <v>0.18264840182648</v>
      </c>
      <c r="AK8" s="100">
        <v>10</v>
      </c>
      <c r="AL8" s="102">
        <f>IFERROR(AK8/AI8,"-")</f>
        <v>0.0625</v>
      </c>
      <c r="AM8" s="103">
        <v>46000</v>
      </c>
      <c r="AN8" s="104">
        <f>IFERROR(AM8/AI8,"-")</f>
        <v>287.5</v>
      </c>
      <c r="AO8" s="105">
        <v>5</v>
      </c>
      <c r="AP8" s="105">
        <v>4</v>
      </c>
      <c r="AQ8" s="105">
        <v>1</v>
      </c>
      <c r="AR8" s="106">
        <v>110</v>
      </c>
      <c r="AS8" s="107">
        <f>IF(L8=0,"",IF(AR8=0,"",(AR8/L8)))</f>
        <v>0.12557077625571</v>
      </c>
      <c r="AT8" s="106">
        <v>5</v>
      </c>
      <c r="AU8" s="108">
        <f>IFERROR(AT8/AR8,"-")</f>
        <v>0.045454545454545</v>
      </c>
      <c r="AV8" s="109">
        <v>27000</v>
      </c>
      <c r="AW8" s="110">
        <f>IFERROR(AV8/AR8,"-")</f>
        <v>245.45454545455</v>
      </c>
      <c r="AX8" s="111">
        <v>3</v>
      </c>
      <c r="AY8" s="111">
        <v>2</v>
      </c>
      <c r="AZ8" s="111"/>
      <c r="BA8" s="112">
        <v>199</v>
      </c>
      <c r="BB8" s="113">
        <f>IF(L8=0,"",IF(BA8=0,"",(BA8/L8)))</f>
        <v>0.22716894977169</v>
      </c>
      <c r="BC8" s="112">
        <v>10</v>
      </c>
      <c r="BD8" s="114">
        <f>IFERROR(BC8/BA8,"-")</f>
        <v>0.050251256281407</v>
      </c>
      <c r="BE8" s="115">
        <v>61000</v>
      </c>
      <c r="BF8" s="116">
        <f>IFERROR(BE8/BA8,"-")</f>
        <v>306.53266331658</v>
      </c>
      <c r="BG8" s="117">
        <v>6</v>
      </c>
      <c r="BH8" s="117">
        <v>2</v>
      </c>
      <c r="BI8" s="117">
        <v>2</v>
      </c>
      <c r="BJ8" s="119">
        <v>212</v>
      </c>
      <c r="BK8" s="120">
        <f>IF(L8=0,"",IF(BJ8=0,"",(BJ8/L8)))</f>
        <v>0.24200913242009</v>
      </c>
      <c r="BL8" s="121">
        <v>16</v>
      </c>
      <c r="BM8" s="122">
        <f>IFERROR(BL8/BJ8,"-")</f>
        <v>0.075471698113208</v>
      </c>
      <c r="BN8" s="123">
        <v>73000</v>
      </c>
      <c r="BO8" s="124">
        <f>IFERROR(BN8/BJ8,"-")</f>
        <v>344.33962264151</v>
      </c>
      <c r="BP8" s="125">
        <v>11</v>
      </c>
      <c r="BQ8" s="125">
        <v>3</v>
      </c>
      <c r="BR8" s="125">
        <v>2</v>
      </c>
      <c r="BS8" s="126">
        <v>111</v>
      </c>
      <c r="BT8" s="127">
        <f>IF(L8=0,"",IF(BS8=0,"",(BS8/L8)))</f>
        <v>0.12671232876712</v>
      </c>
      <c r="BU8" s="128">
        <v>14</v>
      </c>
      <c r="BV8" s="129">
        <f>IFERROR(BU8/BS8,"-")</f>
        <v>0.12612612612613</v>
      </c>
      <c r="BW8" s="130">
        <v>648000</v>
      </c>
      <c r="BX8" s="131">
        <f>IFERROR(BW8/BS8,"-")</f>
        <v>5837.8378378378</v>
      </c>
      <c r="BY8" s="132">
        <v>3</v>
      </c>
      <c r="BZ8" s="132">
        <v>5</v>
      </c>
      <c r="CA8" s="132">
        <v>6</v>
      </c>
      <c r="CB8" s="133">
        <v>29</v>
      </c>
      <c r="CC8" s="134">
        <f>IF(L8=0,"",IF(CB8=0,"",(CB8/L8)))</f>
        <v>0.03310502283105</v>
      </c>
      <c r="CD8" s="135">
        <v>7</v>
      </c>
      <c r="CE8" s="136">
        <f>IFERROR(CD8/CB8,"-")</f>
        <v>0.24137931034483</v>
      </c>
      <c r="CF8" s="137">
        <v>734000</v>
      </c>
      <c r="CG8" s="138">
        <f>IFERROR(CF8/CB8,"-")</f>
        <v>25310.344827586</v>
      </c>
      <c r="CH8" s="139"/>
      <c r="CI8" s="139">
        <v>3</v>
      </c>
      <c r="CJ8" s="139">
        <v>4</v>
      </c>
      <c r="CK8" s="140">
        <v>63</v>
      </c>
      <c r="CL8" s="141">
        <v>1592000</v>
      </c>
      <c r="CM8" s="141">
        <v>584000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137</v>
      </c>
      <c r="C9" s="189" t="s">
        <v>129</v>
      </c>
      <c r="D9" s="189" t="s">
        <v>130</v>
      </c>
      <c r="E9" s="189" t="s">
        <v>131</v>
      </c>
      <c r="F9" s="89" t="s">
        <v>138</v>
      </c>
      <c r="G9" s="89" t="s">
        <v>123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5.6298537034089</v>
      </c>
      <c r="B10" s="189" t="s">
        <v>139</v>
      </c>
      <c r="C10" s="189" t="s">
        <v>129</v>
      </c>
      <c r="D10" s="189" t="s">
        <v>130</v>
      </c>
      <c r="E10" s="189" t="s">
        <v>131</v>
      </c>
      <c r="F10" s="89" t="s">
        <v>140</v>
      </c>
      <c r="G10" s="89" t="s">
        <v>123</v>
      </c>
      <c r="H10" s="181">
        <v>904464</v>
      </c>
      <c r="I10" s="80">
        <v>781</v>
      </c>
      <c r="J10" s="80">
        <v>0</v>
      </c>
      <c r="K10" s="80">
        <v>67250</v>
      </c>
      <c r="L10" s="93">
        <v>199</v>
      </c>
      <c r="M10" s="81">
        <f>IFERROR(L10/K10,"-")</f>
        <v>0.0029591078066914</v>
      </c>
      <c r="N10" s="80">
        <v>13</v>
      </c>
      <c r="O10" s="80">
        <v>50</v>
      </c>
      <c r="P10" s="81">
        <f>IFERROR(N10/(L10),"-")</f>
        <v>0.065326633165829</v>
      </c>
      <c r="Q10" s="82">
        <f>IFERROR(H10/SUM(L10:L10),"-")</f>
        <v>4545.0452261307</v>
      </c>
      <c r="R10" s="83">
        <v>25</v>
      </c>
      <c r="S10" s="81">
        <f>IF(L10=0,"-",R10/L10)</f>
        <v>0.12562814070352</v>
      </c>
      <c r="T10" s="186">
        <v>5092000</v>
      </c>
      <c r="U10" s="187">
        <f>IFERROR(T10/L10,"-")</f>
        <v>25587.939698492</v>
      </c>
      <c r="V10" s="187">
        <f>IFERROR(T10/R10,"-")</f>
        <v>203680</v>
      </c>
      <c r="W10" s="181">
        <f>SUM(T10:T10)-SUM(H10:H10)</f>
        <v>4187536</v>
      </c>
      <c r="X10" s="85">
        <f>SUM(T10:T10)/SUM(H10:H10)</f>
        <v>5.6298537034089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>
        <v>1</v>
      </c>
      <c r="AS10" s="107">
        <f>IF(L10=0,"",IF(AR10=0,"",(AR10/L10)))</f>
        <v>0.0050251256281407</v>
      </c>
      <c r="AT10" s="106"/>
      <c r="AU10" s="108">
        <f>IFERROR(AT10/AR10,"-")</f>
        <v>0</v>
      </c>
      <c r="AV10" s="109"/>
      <c r="AW10" s="110">
        <f>IFERROR(AV10/AR10,"-")</f>
        <v>0</v>
      </c>
      <c r="AX10" s="111"/>
      <c r="AY10" s="111"/>
      <c r="AZ10" s="111"/>
      <c r="BA10" s="112">
        <v>12</v>
      </c>
      <c r="BB10" s="113">
        <f>IF(L10=0,"",IF(BA10=0,"",(BA10/L10)))</f>
        <v>0.060301507537688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65</v>
      </c>
      <c r="BK10" s="120">
        <f>IF(L10=0,"",IF(BJ10=0,"",(BJ10/L10)))</f>
        <v>0.32663316582915</v>
      </c>
      <c r="BL10" s="121">
        <v>12</v>
      </c>
      <c r="BM10" s="122">
        <f>IFERROR(BL10/BJ10,"-")</f>
        <v>0.18461538461538</v>
      </c>
      <c r="BN10" s="123">
        <v>1742000</v>
      </c>
      <c r="BO10" s="124">
        <f>IFERROR(BN10/BJ10,"-")</f>
        <v>26800</v>
      </c>
      <c r="BP10" s="125">
        <v>4</v>
      </c>
      <c r="BQ10" s="125">
        <v>1</v>
      </c>
      <c r="BR10" s="125">
        <v>7</v>
      </c>
      <c r="BS10" s="126">
        <v>89</v>
      </c>
      <c r="BT10" s="127">
        <f>IF(L10=0,"",IF(BS10=0,"",(BS10/L10)))</f>
        <v>0.44723618090452</v>
      </c>
      <c r="BU10" s="128">
        <v>10</v>
      </c>
      <c r="BV10" s="129">
        <f>IFERROR(BU10/BS10,"-")</f>
        <v>0.1123595505618</v>
      </c>
      <c r="BW10" s="130">
        <v>3193000</v>
      </c>
      <c r="BX10" s="131">
        <f>IFERROR(BW10/BS10,"-")</f>
        <v>35876.404494382</v>
      </c>
      <c r="BY10" s="132">
        <v>2</v>
      </c>
      <c r="BZ10" s="132">
        <v>1</v>
      </c>
      <c r="CA10" s="132">
        <v>7</v>
      </c>
      <c r="CB10" s="133">
        <v>32</v>
      </c>
      <c r="CC10" s="134">
        <f>IF(L10=0,"",IF(CB10=0,"",(CB10/L10)))</f>
        <v>0.1608040201005</v>
      </c>
      <c r="CD10" s="135">
        <v>3</v>
      </c>
      <c r="CE10" s="136">
        <f>IFERROR(CD10/CB10,"-")</f>
        <v>0.09375</v>
      </c>
      <c r="CF10" s="137">
        <v>157000</v>
      </c>
      <c r="CG10" s="138">
        <f>IFERROR(CF10/CB10,"-")</f>
        <v>4906.25</v>
      </c>
      <c r="CH10" s="139"/>
      <c r="CI10" s="139"/>
      <c r="CJ10" s="139">
        <v>3</v>
      </c>
      <c r="CK10" s="140">
        <v>25</v>
      </c>
      <c r="CL10" s="141">
        <v>5092000</v>
      </c>
      <c r="CM10" s="141">
        <v>1940000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0.88101285620445</v>
      </c>
      <c r="B11" s="189" t="s">
        <v>141</v>
      </c>
      <c r="C11" s="189" t="s">
        <v>129</v>
      </c>
      <c r="D11" s="189" t="s">
        <v>130</v>
      </c>
      <c r="E11" s="189" t="s">
        <v>131</v>
      </c>
      <c r="F11" s="89" t="s">
        <v>142</v>
      </c>
      <c r="G11" s="89" t="s">
        <v>123</v>
      </c>
      <c r="H11" s="181">
        <v>1918140</v>
      </c>
      <c r="I11" s="80">
        <v>1337</v>
      </c>
      <c r="J11" s="80">
        <v>0</v>
      </c>
      <c r="K11" s="80">
        <v>10087</v>
      </c>
      <c r="L11" s="93">
        <v>539</v>
      </c>
      <c r="M11" s="81">
        <f>IFERROR(L11/K11,"-")</f>
        <v>0.053435114503817</v>
      </c>
      <c r="N11" s="80">
        <v>11</v>
      </c>
      <c r="O11" s="80">
        <v>113</v>
      </c>
      <c r="P11" s="81">
        <f>IFERROR(N11/(L11),"-")</f>
        <v>0.020408163265306</v>
      </c>
      <c r="Q11" s="82">
        <f>IFERROR(H11/SUM(L11:L11),"-")</f>
        <v>3558.7012987013</v>
      </c>
      <c r="R11" s="83">
        <v>44</v>
      </c>
      <c r="S11" s="81">
        <f>IF(L11=0,"-",R11/L11)</f>
        <v>0.081632653061224</v>
      </c>
      <c r="T11" s="186">
        <v>1689906</v>
      </c>
      <c r="U11" s="187">
        <f>IFERROR(T11/L11,"-")</f>
        <v>3135.2615955473</v>
      </c>
      <c r="V11" s="187">
        <f>IFERROR(T11/R11,"-")</f>
        <v>38406.954545455</v>
      </c>
      <c r="W11" s="181">
        <f>SUM(T11:T11)-SUM(H11:H11)</f>
        <v>-228234</v>
      </c>
      <c r="X11" s="85">
        <f>SUM(T11:T11)/SUM(H11:H11)</f>
        <v>0.88101285620445</v>
      </c>
      <c r="Y11" s="78"/>
      <c r="Z11" s="94">
        <v>13</v>
      </c>
      <c r="AA11" s="95">
        <f>IF(L11=0,"",IF(Z11=0,"",(Z11/L11)))</f>
        <v>0.024118738404453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43</v>
      </c>
      <c r="AJ11" s="101">
        <f>IF(L11=0,"",IF(AI11=0,"",(AI11/L11)))</f>
        <v>0.079777365491651</v>
      </c>
      <c r="AK11" s="100">
        <v>4</v>
      </c>
      <c r="AL11" s="102">
        <f>IFERROR(AK11/AI11,"-")</f>
        <v>0.093023255813953</v>
      </c>
      <c r="AM11" s="103">
        <v>18000</v>
      </c>
      <c r="AN11" s="104">
        <f>IFERROR(AM11/AI11,"-")</f>
        <v>418.60465116279</v>
      </c>
      <c r="AO11" s="105">
        <v>3</v>
      </c>
      <c r="AP11" s="105"/>
      <c r="AQ11" s="105">
        <v>1</v>
      </c>
      <c r="AR11" s="106">
        <v>17</v>
      </c>
      <c r="AS11" s="107">
        <f>IF(L11=0,"",IF(AR11=0,"",(AR11/L11)))</f>
        <v>0.031539888682746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84</v>
      </c>
      <c r="BB11" s="113">
        <f>IF(L11=0,"",IF(BA11=0,"",(BA11/L11)))</f>
        <v>0.15584415584416</v>
      </c>
      <c r="BC11" s="112">
        <v>3</v>
      </c>
      <c r="BD11" s="114">
        <f>IFERROR(BC11/BA11,"-")</f>
        <v>0.035714285714286</v>
      </c>
      <c r="BE11" s="115">
        <v>22800</v>
      </c>
      <c r="BF11" s="116">
        <f>IFERROR(BE11/BA11,"-")</f>
        <v>271.42857142857</v>
      </c>
      <c r="BG11" s="117">
        <v>1</v>
      </c>
      <c r="BH11" s="117">
        <v>1</v>
      </c>
      <c r="BI11" s="117">
        <v>1</v>
      </c>
      <c r="BJ11" s="119">
        <v>159</v>
      </c>
      <c r="BK11" s="120">
        <f>IF(L11=0,"",IF(BJ11=0,"",(BJ11/L11)))</f>
        <v>0.29499072356215</v>
      </c>
      <c r="BL11" s="121">
        <v>13</v>
      </c>
      <c r="BM11" s="122">
        <f>IFERROR(BL11/BJ11,"-")</f>
        <v>0.081761006289308</v>
      </c>
      <c r="BN11" s="123">
        <v>111000</v>
      </c>
      <c r="BO11" s="124">
        <f>IFERROR(BN11/BJ11,"-")</f>
        <v>698.11320754717</v>
      </c>
      <c r="BP11" s="125">
        <v>9</v>
      </c>
      <c r="BQ11" s="125">
        <v>1</v>
      </c>
      <c r="BR11" s="125">
        <v>3</v>
      </c>
      <c r="BS11" s="126">
        <v>172</v>
      </c>
      <c r="BT11" s="127">
        <f>IF(L11=0,"",IF(BS11=0,"",(BS11/L11)))</f>
        <v>0.3191094619666</v>
      </c>
      <c r="BU11" s="128">
        <v>19</v>
      </c>
      <c r="BV11" s="129">
        <f>IFERROR(BU11/BS11,"-")</f>
        <v>0.11046511627907</v>
      </c>
      <c r="BW11" s="130">
        <v>956106</v>
      </c>
      <c r="BX11" s="131">
        <f>IFERROR(BW11/BS11,"-")</f>
        <v>5558.7558139535</v>
      </c>
      <c r="BY11" s="132">
        <v>8</v>
      </c>
      <c r="BZ11" s="132">
        <v>3</v>
      </c>
      <c r="CA11" s="132">
        <v>8</v>
      </c>
      <c r="CB11" s="133">
        <v>51</v>
      </c>
      <c r="CC11" s="134">
        <f>IF(L11=0,"",IF(CB11=0,"",(CB11/L11)))</f>
        <v>0.094619666048237</v>
      </c>
      <c r="CD11" s="135">
        <v>5</v>
      </c>
      <c r="CE11" s="136">
        <f>IFERROR(CD11/CB11,"-")</f>
        <v>0.098039215686275</v>
      </c>
      <c r="CF11" s="137">
        <v>582000</v>
      </c>
      <c r="CG11" s="138">
        <f>IFERROR(CF11/CB11,"-")</f>
        <v>11411.764705882</v>
      </c>
      <c r="CH11" s="139">
        <v>2</v>
      </c>
      <c r="CI11" s="139"/>
      <c r="CJ11" s="139">
        <v>3</v>
      </c>
      <c r="CK11" s="140">
        <v>44</v>
      </c>
      <c r="CL11" s="141">
        <v>1689906</v>
      </c>
      <c r="CM11" s="141">
        <v>438100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2.677908166878</v>
      </c>
      <c r="B12" s="189" t="s">
        <v>143</v>
      </c>
      <c r="C12" s="189" t="s">
        <v>129</v>
      </c>
      <c r="D12" s="189" t="s">
        <v>130</v>
      </c>
      <c r="E12" s="189" t="s">
        <v>131</v>
      </c>
      <c r="F12" s="89" t="s">
        <v>144</v>
      </c>
      <c r="G12" s="89" t="s">
        <v>123</v>
      </c>
      <c r="H12" s="181">
        <v>155347</v>
      </c>
      <c r="I12" s="80">
        <v>335</v>
      </c>
      <c r="J12" s="80">
        <v>0</v>
      </c>
      <c r="K12" s="80">
        <v>19423</v>
      </c>
      <c r="L12" s="93">
        <v>26</v>
      </c>
      <c r="M12" s="81">
        <f>IFERROR(L12/K12,"-")</f>
        <v>0.0013386191628482</v>
      </c>
      <c r="N12" s="80">
        <v>3</v>
      </c>
      <c r="O12" s="80">
        <v>4</v>
      </c>
      <c r="P12" s="81">
        <f>IFERROR(N12/(L12),"-")</f>
        <v>0.11538461538462</v>
      </c>
      <c r="Q12" s="82">
        <f>IFERROR(H12/SUM(L12:L12),"-")</f>
        <v>5974.8846153846</v>
      </c>
      <c r="R12" s="83">
        <v>5</v>
      </c>
      <c r="S12" s="81">
        <f>IF(L12=0,"-",R12/L12)</f>
        <v>0.19230769230769</v>
      </c>
      <c r="T12" s="186">
        <v>416005</v>
      </c>
      <c r="U12" s="187">
        <f>IFERROR(T12/L12,"-")</f>
        <v>16000.192307692</v>
      </c>
      <c r="V12" s="187">
        <f>IFERROR(T12/R12,"-")</f>
        <v>83201</v>
      </c>
      <c r="W12" s="181">
        <f>SUM(T12:T12)-SUM(H12:H12)</f>
        <v>260658</v>
      </c>
      <c r="X12" s="85">
        <f>SUM(T12:T12)/SUM(H12:H12)</f>
        <v>2.677908166878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>
        <f>IF(L12=0,"",IF(BA12=0,"",(BA12/L12)))</f>
        <v>0</v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>
        <v>6</v>
      </c>
      <c r="BK12" s="120">
        <f>IF(L12=0,"",IF(BJ12=0,"",(BJ12/L12)))</f>
        <v>0.23076923076923</v>
      </c>
      <c r="BL12" s="121">
        <v>1</v>
      </c>
      <c r="BM12" s="122">
        <f>IFERROR(BL12/BJ12,"-")</f>
        <v>0.16666666666667</v>
      </c>
      <c r="BN12" s="123">
        <v>164000</v>
      </c>
      <c r="BO12" s="124">
        <f>IFERROR(BN12/BJ12,"-")</f>
        <v>27333.333333333</v>
      </c>
      <c r="BP12" s="125"/>
      <c r="BQ12" s="125"/>
      <c r="BR12" s="125">
        <v>1</v>
      </c>
      <c r="BS12" s="126">
        <v>16</v>
      </c>
      <c r="BT12" s="127">
        <f>IF(L12=0,"",IF(BS12=0,"",(BS12/L12)))</f>
        <v>0.61538461538462</v>
      </c>
      <c r="BU12" s="128">
        <v>3</v>
      </c>
      <c r="BV12" s="129">
        <f>IFERROR(BU12/BS12,"-")</f>
        <v>0.1875</v>
      </c>
      <c r="BW12" s="130">
        <v>178000</v>
      </c>
      <c r="BX12" s="131">
        <f>IFERROR(BW12/BS12,"-")</f>
        <v>11125</v>
      </c>
      <c r="BY12" s="132"/>
      <c r="BZ12" s="132">
        <v>1</v>
      </c>
      <c r="CA12" s="132">
        <v>2</v>
      </c>
      <c r="CB12" s="133">
        <v>4</v>
      </c>
      <c r="CC12" s="134">
        <f>IF(L12=0,"",IF(CB12=0,"",(CB12/L12)))</f>
        <v>0.15384615384615</v>
      </c>
      <c r="CD12" s="135">
        <v>1</v>
      </c>
      <c r="CE12" s="136">
        <f>IFERROR(CD12/CB12,"-")</f>
        <v>0.25</v>
      </c>
      <c r="CF12" s="137">
        <v>74005</v>
      </c>
      <c r="CG12" s="138">
        <f>IFERROR(CF12/CB12,"-")</f>
        <v>18501.25</v>
      </c>
      <c r="CH12" s="139"/>
      <c r="CI12" s="139"/>
      <c r="CJ12" s="139">
        <v>1</v>
      </c>
      <c r="CK12" s="140">
        <v>5</v>
      </c>
      <c r="CL12" s="141">
        <v>416005</v>
      </c>
      <c r="CM12" s="141">
        <v>164000</v>
      </c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145</v>
      </c>
      <c r="G15" s="40"/>
      <c r="H15" s="184"/>
      <c r="I15" s="41">
        <f>SUM(I6:I14)</f>
        <v>10487</v>
      </c>
      <c r="J15" s="41">
        <f>SUM(J6:J14)</f>
        <v>0</v>
      </c>
      <c r="K15" s="41">
        <f>SUM(K6:K14)</f>
        <v>306038</v>
      </c>
      <c r="L15" s="41">
        <f>SUM(L6:L14)</f>
        <v>2585</v>
      </c>
      <c r="M15" s="42">
        <f>IFERROR(L15/K15,"-")</f>
        <v>0.0084466634862337</v>
      </c>
      <c r="N15" s="77">
        <f>SUM(N6:N14)</f>
        <v>72</v>
      </c>
      <c r="O15" s="77">
        <f>SUM(O6:O14)</f>
        <v>616</v>
      </c>
      <c r="P15" s="42">
        <f>IFERROR(N15/L15,"-")</f>
        <v>0.027852998065764</v>
      </c>
      <c r="Q15" s="43">
        <f>IFERROR(H15/L15,"-")</f>
        <v>0</v>
      </c>
      <c r="R15" s="44">
        <f>SUM(R6:R14)</f>
        <v>207</v>
      </c>
      <c r="S15" s="42">
        <f>IFERROR(R15/L15,"-")</f>
        <v>0.080077369439072</v>
      </c>
      <c r="T15" s="184">
        <f>SUM(T6:T14)</f>
        <v>18589611</v>
      </c>
      <c r="U15" s="184">
        <f>IFERROR(T15/L15,"-")</f>
        <v>7191.3388781431</v>
      </c>
      <c r="V15" s="184">
        <f>IFERROR(T15/R15,"-")</f>
        <v>89804.884057971</v>
      </c>
      <c r="W15" s="184">
        <f>T15-H15</f>
        <v>18589611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