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<sst xmlns="http://schemas.openxmlformats.org/spreadsheetml/2006/main" uniqueCount="236">
  <si>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</si>
  <si>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</si>
  <si>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</si>
  <si>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</si>
  <si>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</si>
  <si>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</si>
  <si>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</si>
  <si>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</si>
  <si>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</si>
  <si>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</si>
  <si>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</si>
  <si>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</si>
  <si>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</si>
  <si>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</si>
  <si>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</si>
  <si>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</si>
  <si>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</si>
  <si>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</si>
  <si>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</si>
  <si>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</si>
  <si>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</si>
  <si>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</si>
  <si>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</si>
  <si>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</si>
  <si>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</si>
  <si>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</si>
  <si>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</si>
  <si>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07月</t>
  </si>
  <si>
    <t>ヘスティア</t>
  </si>
  <si>
    <t>最終更新日</t>
  </si>
  <si>
    <t>10月15日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</si>
  <si>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</si>
  <si>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</si>
  <si>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</si>
  <si>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</si>
  <si>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</si>
  <si>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</si>
  <si>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</si>
  <si>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</si>
  <si>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</si>
  <si>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</si>
  <si>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</si>
  <si>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</si>
  <si>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</si>
  <si>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</si>
  <si>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</si>
  <si>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</si>
  <si>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</si>
  <si>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</si>
  <si>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</si>
  <si>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</si>
  <si>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</si>
  <si>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</si>
  <si>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</si>
  <si>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</si>
  <si>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</si>
  <si>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</si>
  <si>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</si>
  <si>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</si>
  <si>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</si>
  <si>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</si>
  <si>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</si>
  <si>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</si>
  <si>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ic4492</t>
  </si>
  <si>
    <t>右女9版(ヘスティア)（晶エリー）</t>
  </si>
  <si>
    <t>中年の男女が出会える昭和世代専門の出会い場</t>
  </si>
  <si>
    <t>y17</t>
  </si>
  <si>
    <t>サンスポ関東</t>
  </si>
  <si>
    <t>全5段つかみ15段</t>
  </si>
  <si>
    <t>1～15日</t>
  </si>
  <si>
    <t>ic4493</t>
  </si>
  <si>
    <t>空電</t>
  </si>
  <si>
    <t>ic4494</t>
  </si>
  <si>
    <t>半5段つかみ15段</t>
  </si>
  <si>
    <t>ic4495</t>
  </si>
  <si>
    <t>ln_ink1244</t>
  </si>
  <si>
    <t>男女募集版(LINEver)（藤井レイラ）</t>
  </si>
  <si>
    <t>インタビュー形式</t>
  </si>
  <si>
    <t>line</t>
  </si>
  <si>
    <t>16～31日</t>
  </si>
  <si>
    <t>ic4496</t>
  </si>
  <si>
    <t>ln_ink1245</t>
  </si>
  <si>
    <t>半5段バージョン</t>
  </si>
  <si>
    <t>ic4497</t>
  </si>
  <si>
    <t>ic4498</t>
  </si>
  <si>
    <t>縦書き版（高宮菜々子）</t>
  </si>
  <si>
    <t>優しい相手募集2</t>
  </si>
  <si>
    <t>y20</t>
  </si>
  <si>
    <t>サンスポ関西</t>
  </si>
  <si>
    <t>ic4499</t>
  </si>
  <si>
    <t>ic4500</t>
  </si>
  <si>
    <t>ic4501</t>
  </si>
  <si>
    <t>ln_ink1246</t>
  </si>
  <si>
    <t>ic4502</t>
  </si>
  <si>
    <t>ln_ink1247</t>
  </si>
  <si>
    <t>縦書き版(LINEver)（高宮菜々子）</t>
  </si>
  <si>
    <t>ic4503</t>
  </si>
  <si>
    <t>ln_ink1254</t>
  </si>
  <si>
    <t>右女9版(ヘスティア)(LINEver)（晶エリー）</t>
  </si>
  <si>
    <t>白髪まじりの男性に出会いたい女性がLINEを待ってる</t>
  </si>
  <si>
    <t>デイリースポーツ関西</t>
  </si>
  <si>
    <t>全5段・半5段段つかみ10段保証</t>
  </si>
  <si>
    <t>10段保証</t>
  </si>
  <si>
    <t>ic4520</t>
  </si>
  <si>
    <t>男女募集版（高宮菜々子）</t>
  </si>
  <si>
    <t>記事風アレンジ・エロ</t>
  </si>
  <si>
    <t>ln_ink1255</t>
  </si>
  <si>
    <t>雑誌版SPA(LINEver)（藤井レイラ）</t>
  </si>
  <si>
    <t>マカより効果的エロい熟女が誘ってくる魅力的なサイト</t>
  </si>
  <si>
    <t>ic4521</t>
  </si>
  <si>
    <t>インタビュー形式 エロ</t>
  </si>
  <si>
    <t>ic4522</t>
  </si>
  <si>
    <t>(空電共通)</t>
  </si>
  <si>
    <t>ln_ink1248</t>
  </si>
  <si>
    <t>LINE版(つかみ)(女性求人)（高宮菜々子）</t>
  </si>
  <si>
    <t>LINEで熟女と出会いができるんです</t>
  </si>
  <si>
    <t>スポニチ関東</t>
  </si>
  <si>
    <t>半2段つかみ10段保証</t>
  </si>
  <si>
    <t>ic4504</t>
  </si>
  <si>
    <t>興奮版(女性求人)（高宮菜々子）</t>
  </si>
  <si>
    <t>学生いませんギャルもいません熟女熟女熟女熟女</t>
  </si>
  <si>
    <t>ic4505</t>
  </si>
  <si>
    <t>再婚&amp;理解者版(女性求人)（高宮菜々子）</t>
  </si>
  <si>
    <t>再婚&amp;理解者</t>
  </si>
  <si>
    <t>ic4506</t>
  </si>
  <si>
    <t>求人風(女性求人)（高宮菜々子）</t>
  </si>
  <si>
    <t>「出会い不足解消に〇〇」</t>
  </si>
  <si>
    <t>ic4507</t>
  </si>
  <si>
    <t>ln_ink1249</t>
  </si>
  <si>
    <t>再婚&amp;理解者版(LINEver)(女性求人)（高宮菜々子）</t>
  </si>
  <si>
    <t>再婚&amp;理解者(LINEver)</t>
  </si>
  <si>
    <t>ニッカン西部</t>
  </si>
  <si>
    <t>半2段つかみ20段保証</t>
  </si>
  <si>
    <t>1～10日</t>
  </si>
  <si>
    <t>ic4508</t>
  </si>
  <si>
    <t>11～20日</t>
  </si>
  <si>
    <t>ln_ink1250</t>
  </si>
  <si>
    <t>愛情たりてる？版(LINEver)（高宮菜々子）</t>
  </si>
  <si>
    <t>愛情、たりてますか？</t>
  </si>
  <si>
    <t>21～31日</t>
  </si>
  <si>
    <t>ic4509</t>
  </si>
  <si>
    <t>ic4510</t>
  </si>
  <si>
    <t>即出会い版（高宮菜々子）</t>
  </si>
  <si>
    <t>魅惑の体験</t>
  </si>
  <si>
    <t>スポニチ関東 土曜日</t>
  </si>
  <si>
    <t>即売面雑報</t>
  </si>
  <si>
    <t>7月05日(土)</t>
  </si>
  <si>
    <t>ic4511</t>
  </si>
  <si>
    <t>豹変熟女（フリー女性⑯）</t>
  </si>
  <si>
    <t>本気でしたい女性たち</t>
  </si>
  <si>
    <t>7月12日(土)</t>
  </si>
  <si>
    <t>ic4512</t>
  </si>
  <si>
    <t>ケツ出し版（高宮菜々子）</t>
  </si>
  <si>
    <t>本気でしたい、エロ熟女待機中!</t>
  </si>
  <si>
    <t>7月19日(土)</t>
  </si>
  <si>
    <t>ic4513</t>
  </si>
  <si>
    <t>欲求不満解消版（複数）</t>
  </si>
  <si>
    <t>熟女えらび放題</t>
  </si>
  <si>
    <t>7月26日(土)</t>
  </si>
  <si>
    <t>ic4514</t>
  </si>
  <si>
    <t>ln_ink1251</t>
  </si>
  <si>
    <t>記事(LINEver)（フリー女性）</t>
  </si>
  <si>
    <t>ヘスティア体験談</t>
  </si>
  <si>
    <t>即売面半4段</t>
  </si>
  <si>
    <t>7月25日(金)</t>
  </si>
  <si>
    <t>ic4515</t>
  </si>
  <si>
    <t>ln_ink1252</t>
  </si>
  <si>
    <t>全5段バージョン</t>
  </si>
  <si>
    <t>スポニチ関西</t>
  </si>
  <si>
    <t>全5段</t>
  </si>
  <si>
    <t>ic4516</t>
  </si>
  <si>
    <t>ln_ink1253</t>
  </si>
  <si>
    <t>インタビュー形式（広告）</t>
  </si>
  <si>
    <t>ニッカン関西</t>
  </si>
  <si>
    <t>1C終面全5段</t>
  </si>
  <si>
    <t>ic4517</t>
  </si>
  <si>
    <t>ic4518</t>
  </si>
  <si>
    <t>男女募集版（藤井レイラ）</t>
  </si>
  <si>
    <t>記事風アレンジ・ニッカン・サンケイ</t>
  </si>
  <si>
    <t>ic4519</t>
  </si>
  <si>
    <t>新聞 TOTAL</t>
  </si>
  <si>
    <t>●雑誌 広告</t>
  </si>
  <si>
    <t>za274</t>
  </si>
  <si>
    <t>日本ジャーナル出版</t>
  </si>
  <si>
    <t>縦書き版1P用（高宮菜々子）</t>
  </si>
  <si>
    <t>優しい相手募集</t>
  </si>
  <si>
    <t>lp01</t>
  </si>
  <si>
    <t>週刊実話</t>
  </si>
  <si>
    <t>表4</t>
  </si>
  <si>
    <t>7月23日(水)</t>
  </si>
  <si>
    <t>za275</t>
  </si>
  <si>
    <t>ad922</t>
  </si>
  <si>
    <t>大洋図書</t>
  </si>
  <si>
    <t>2P男女募集(インタビュー風)版-アレンジ</t>
  </si>
  <si>
    <t>実話ナックルズGOLD</t>
  </si>
  <si>
    <t>1C2P</t>
  </si>
  <si>
    <t>7月08日(火)</t>
  </si>
  <si>
    <t>ad923</t>
  </si>
  <si>
    <t>ad926</t>
  </si>
  <si>
    <t>5P縦書き男性募集版-アレンジ</t>
  </si>
  <si>
    <t>週刊実話増刊「実話ザ・タブー」</t>
  </si>
  <si>
    <t>1C5P</t>
  </si>
  <si>
    <t>ad927</t>
  </si>
  <si>
    <t>ad928</t>
  </si>
  <si>
    <t>実話ナックルズ ウルトラ</t>
  </si>
  <si>
    <t>7月30日(水)</t>
  </si>
  <si>
    <t>ad929</t>
  </si>
  <si>
    <t>雑誌 TOTAL</t>
  </si>
  <si>
    <t>●アフィリエイト 広告</t>
  </si>
  <si>
    <t>UA</t>
  </si>
  <si>
    <t>AF単価</t>
  </si>
  <si>
    <t>20歳以上</t>
  </si>
  <si>
    <t>fr002</t>
  </si>
  <si>
    <t>lp07</t>
  </si>
  <si>
    <t>おまたせ出会いNavi</t>
  </si>
  <si>
    <t>7/1～7/31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</si>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</sst>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43</v>
      </c>
      <c r="D6" s="330">
        <v>1531000</v>
      </c>
      <c r="E6" s="79">
        <v>847</v>
      </c>
      <c r="F6" s="79">
        <v>176</v>
      </c>
      <c r="G6" s="79">
        <v>511</v>
      </c>
      <c r="H6" s="89">
        <v>82</v>
      </c>
      <c r="I6" s="90">
        <v>0</v>
      </c>
      <c r="J6" s="143">
        <f>H6+I6</f>
        <v>82</v>
      </c>
      <c r="K6" s="80">
        <f>IFERROR(J6/G6,"-")</f>
        <v>0.16046966731898</v>
      </c>
      <c r="L6" s="79">
        <v>11</v>
      </c>
      <c r="M6" s="79">
        <v>10</v>
      </c>
      <c r="N6" s="80">
        <f>IFERROR(L6/J6,"-")</f>
        <v>0.13414634146341</v>
      </c>
      <c r="O6" s="81">
        <f>IFERROR(D6/J6,"-")</f>
        <v>18670.731707317</v>
      </c>
      <c r="P6" s="82">
        <v>16</v>
      </c>
      <c r="Q6" s="80">
        <f>IFERROR(P6/J6,"-")</f>
        <v>0.19512195121951</v>
      </c>
      <c r="R6" s="335">
        <v>1319000</v>
      </c>
      <c r="S6" s="336">
        <f>IFERROR(R6/J6,"-")</f>
        <v>16085.365853659</v>
      </c>
      <c r="T6" s="336">
        <f>IFERROR(R6/P6,"-")</f>
        <v>82437.5</v>
      </c>
      <c r="U6" s="330">
        <f>IFERROR(R6-D6,"-")</f>
        <v>-212000</v>
      </c>
      <c r="V6" s="83">
        <f>R6/D6</f>
        <v>0.86152841280209</v>
      </c>
      <c r="W6" s="77"/>
      <c r="X6" s="142"/>
    </row>
    <row r="7" spans="1:24">
      <c r="A7" s="78"/>
      <c r="B7" s="84" t="s">
        <v>24</v>
      </c>
      <c r="C7" s="84">
        <v>8</v>
      </c>
      <c r="D7" s="330">
        <v>615000</v>
      </c>
      <c r="E7" s="79">
        <v>505</v>
      </c>
      <c r="F7" s="79">
        <v>189</v>
      </c>
      <c r="G7" s="79">
        <v>431</v>
      </c>
      <c r="H7" s="89">
        <v>59</v>
      </c>
      <c r="I7" s="90">
        <v>0</v>
      </c>
      <c r="J7" s="143">
        <f>H7+I7</f>
        <v>59</v>
      </c>
      <c r="K7" s="80">
        <f>IFERROR(J7/G7,"-")</f>
        <v>0.1368909512761</v>
      </c>
      <c r="L7" s="79">
        <v>6</v>
      </c>
      <c r="M7" s="79">
        <v>10</v>
      </c>
      <c r="N7" s="80">
        <f>IFERROR(L7/J7,"-")</f>
        <v>0.10169491525424</v>
      </c>
      <c r="O7" s="81">
        <f>IFERROR(D7/J7,"-")</f>
        <v>10423.728813559</v>
      </c>
      <c r="P7" s="82">
        <v>2</v>
      </c>
      <c r="Q7" s="80">
        <f>IFERROR(P7/J7,"-")</f>
        <v>0.033898305084746</v>
      </c>
      <c r="R7" s="335">
        <v>43000</v>
      </c>
      <c r="S7" s="336">
        <f>IFERROR(R7/J7,"-")</f>
        <v>728.81355932203</v>
      </c>
      <c r="T7" s="336">
        <f>IFERROR(R7/P7,"-")</f>
        <v>21500</v>
      </c>
      <c r="U7" s="330">
        <f>IFERROR(R7-D7,"-")</f>
        <v>-572000</v>
      </c>
      <c r="V7" s="83">
        <f>R7/D7</f>
        <v>0.069918699186992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1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7555715</v>
      </c>
      <c r="E9" s="79">
        <v>10037</v>
      </c>
      <c r="F9" s="79">
        <v>0</v>
      </c>
      <c r="G9" s="79">
        <v>359493</v>
      </c>
      <c r="H9" s="89">
        <v>2404</v>
      </c>
      <c r="I9" s="90">
        <v>72</v>
      </c>
      <c r="J9" s="143">
        <f>H9+I9</f>
        <v>2476</v>
      </c>
      <c r="K9" s="80">
        <f>IFERROR(J9/G9,"-")</f>
        <v>0.0068874776421238</v>
      </c>
      <c r="L9" s="79">
        <v>85</v>
      </c>
      <c r="M9" s="79">
        <v>618</v>
      </c>
      <c r="N9" s="80">
        <f>IFERROR(L9/J9,"-")</f>
        <v>0.034329563812601</v>
      </c>
      <c r="O9" s="81">
        <f>IFERROR(D9/J9,"-")</f>
        <v>3051.5811793215</v>
      </c>
      <c r="P9" s="82">
        <v>252</v>
      </c>
      <c r="Q9" s="80">
        <f>IFERROR(P9/J9,"-")</f>
        <v>0.10177705977383</v>
      </c>
      <c r="R9" s="335">
        <v>15534276</v>
      </c>
      <c r="S9" s="336">
        <f>IFERROR(R9/J9,"-")</f>
        <v>6273.9402261712</v>
      </c>
      <c r="T9" s="336">
        <f>IFERROR(R9/P9,"-")</f>
        <v>61643.952380952</v>
      </c>
      <c r="U9" s="330">
        <f>IFERROR(R9-D9,"-")</f>
        <v>7978561</v>
      </c>
      <c r="V9" s="83">
        <f>R9/D9</f>
        <v>2.0559637307654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9701715</v>
      </c>
      <c r="E12" s="41">
        <f>SUM(E6:E10)</f>
        <v>11389</v>
      </c>
      <c r="F12" s="41">
        <f>SUM(F6:F10)</f>
        <v>365</v>
      </c>
      <c r="G12" s="41">
        <f>SUM(G6:G10)</f>
        <v>360436</v>
      </c>
      <c r="H12" s="41">
        <f>SUM(H6:H10)</f>
        <v>2545</v>
      </c>
      <c r="I12" s="41">
        <f>SUM(I6:I10)</f>
        <v>72</v>
      </c>
      <c r="J12" s="41">
        <f>SUM(J6:J10)</f>
        <v>2617</v>
      </c>
      <c r="K12" s="42">
        <f>IFERROR(J12/G12,"-")</f>
        <v>0.0072606509893573</v>
      </c>
      <c r="L12" s="76">
        <f>SUM(L6:L10)</f>
        <v>102</v>
      </c>
      <c r="M12" s="76">
        <f>SUM(M6:M10)</f>
        <v>638</v>
      </c>
      <c r="N12" s="42">
        <f>IFERROR(L12/J12,"-")</f>
        <v>0.03897592663355</v>
      </c>
      <c r="O12" s="43">
        <f>IFERROR(D12/J12,"-")</f>
        <v>3707.1895299962</v>
      </c>
      <c r="P12" s="44">
        <f>SUM(P6:P10)</f>
        <v>270</v>
      </c>
      <c r="Q12" s="42">
        <f>IFERROR(P12/J12,"-")</f>
        <v>0.10317157050057</v>
      </c>
      <c r="R12" s="333">
        <f>SUM(R6:R10)</f>
        <v>16896276</v>
      </c>
      <c r="S12" s="333">
        <f>IFERROR(R12/J12,"-")</f>
        <v>6456.3530760413</v>
      </c>
      <c r="T12" s="333">
        <f>IFERROR(R12/P12,"-")</f>
        <v>62578.8</v>
      </c>
      <c r="U12" s="333">
        <f>SUM(U6:U10)</f>
        <v>7194561</v>
      </c>
      <c r="V12" s="45">
        <f>IFERROR(R12/D12,"-")</f>
        <v>1.7415762058564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0</v>
      </c>
      <c r="L6" s="79">
        <v>0</v>
      </c>
      <c r="M6" s="79">
        <v>1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IFERROR(J6/SUM(N6:O21),"-")</f>
        <v>16190.476190476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SUM(X6:X21)-SUM(J6:J21)</f>
        <v>-136000</v>
      </c>
      <c r="AB6" s="83">
        <f>SUM(X6:X21)/SUM(J6:J21)</f>
        <v>0.6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5</v>
      </c>
      <c r="L7" s="79">
        <v>5</v>
      </c>
      <c r="M7" s="79">
        <v>3</v>
      </c>
      <c r="N7" s="89">
        <v>1</v>
      </c>
      <c r="O7" s="90">
        <v>0</v>
      </c>
      <c r="P7" s="91">
        <f>N7+O7</f>
        <v>1</v>
      </c>
      <c r="Q7" s="80">
        <f>IFERROR(P7/M7,"-")</f>
        <v>0.33333333333333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67</v>
      </c>
      <c r="H8" s="88" t="s">
        <v>73</v>
      </c>
      <c r="I8" s="88"/>
      <c r="J8" s="330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71</v>
      </c>
      <c r="G9" s="88"/>
      <c r="H9" s="88"/>
      <c r="I9" s="88"/>
      <c r="J9" s="330"/>
      <c r="K9" s="79">
        <v>0</v>
      </c>
      <c r="L9" s="79">
        <v>0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75</v>
      </c>
      <c r="C10" s="347"/>
      <c r="D10" s="347" t="s">
        <v>76</v>
      </c>
      <c r="E10" s="347" t="s">
        <v>77</v>
      </c>
      <c r="F10" s="347" t="s">
        <v>78</v>
      </c>
      <c r="G10" s="88" t="s">
        <v>67</v>
      </c>
      <c r="H10" s="88" t="s">
        <v>68</v>
      </c>
      <c r="I10" s="88" t="s">
        <v>79</v>
      </c>
      <c r="J10" s="330"/>
      <c r="K10" s="79">
        <v>0</v>
      </c>
      <c r="L10" s="79">
        <v>0</v>
      </c>
      <c r="M10" s="79">
        <v>0</v>
      </c>
      <c r="N10" s="89">
        <v>3</v>
      </c>
      <c r="O10" s="90">
        <v>0</v>
      </c>
      <c r="P10" s="91">
        <f>N10+O10</f>
        <v>3</v>
      </c>
      <c r="Q10" s="80" t="str">
        <f>IFERROR(P10/M10,"-")</f>
        <v>-</v>
      </c>
      <c r="R10" s="79">
        <v>0</v>
      </c>
      <c r="S10" s="79">
        <v>1</v>
      </c>
      <c r="T10" s="80">
        <f>IFERROR(R10/(P10),"-")</f>
        <v>0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1</v>
      </c>
      <c r="BX10" s="125">
        <f>IF(P10=0,"",IF(BW10=0,"",(BW10/P10)))</f>
        <v>0.33333333333333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0.33333333333333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76</v>
      </c>
      <c r="E11" s="347" t="s">
        <v>77</v>
      </c>
      <c r="F11" s="347" t="s">
        <v>71</v>
      </c>
      <c r="G11" s="88"/>
      <c r="H11" s="88"/>
      <c r="I11" s="88"/>
      <c r="J11" s="330"/>
      <c r="K11" s="79">
        <v>7</v>
      </c>
      <c r="L11" s="79">
        <v>7</v>
      </c>
      <c r="M11" s="79">
        <v>0</v>
      </c>
      <c r="N11" s="89">
        <v>1</v>
      </c>
      <c r="O11" s="90">
        <v>0</v>
      </c>
      <c r="P11" s="91">
        <f>N11+O11</f>
        <v>1</v>
      </c>
      <c r="Q11" s="80" t="str">
        <f>IFERROR(P11/M11,"-")</f>
        <v>-</v>
      </c>
      <c r="R11" s="79">
        <v>1</v>
      </c>
      <c r="S11" s="79">
        <v>0</v>
      </c>
      <c r="T11" s="80">
        <f>IFERROR(R11/(P11),"-")</f>
        <v>1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76</v>
      </c>
      <c r="E12" s="347" t="s">
        <v>82</v>
      </c>
      <c r="F12" s="347" t="s">
        <v>78</v>
      </c>
      <c r="G12" s="88" t="s">
        <v>67</v>
      </c>
      <c r="H12" s="88" t="s">
        <v>73</v>
      </c>
      <c r="I12" s="88"/>
      <c r="J12" s="330"/>
      <c r="K12" s="79">
        <v>0</v>
      </c>
      <c r="L12" s="79">
        <v>0</v>
      </c>
      <c r="M12" s="79">
        <v>0</v>
      </c>
      <c r="N12" s="89">
        <v>1</v>
      </c>
      <c r="O12" s="90">
        <v>0</v>
      </c>
      <c r="P12" s="91">
        <f>N12+O12</f>
        <v>1</v>
      </c>
      <c r="Q12" s="80" t="str">
        <f>IFERROR(P12/M12,"-")</f>
        <v>-</v>
      </c>
      <c r="R12" s="79">
        <v>0</v>
      </c>
      <c r="S12" s="79">
        <v>0</v>
      </c>
      <c r="T12" s="80">
        <f>IFERROR(R12/(P12),"-")</f>
        <v>0</v>
      </c>
      <c r="U12" s="336"/>
      <c r="V12" s="82">
        <v>1</v>
      </c>
      <c r="W12" s="80">
        <f>IF(P12=0,"-",V12/P12)</f>
        <v>1</v>
      </c>
      <c r="X12" s="335">
        <v>46000</v>
      </c>
      <c r="Y12" s="336">
        <f>IFERROR(X12/P12,"-")</f>
        <v>46000</v>
      </c>
      <c r="Z12" s="336">
        <f>IFERROR(X12/V12,"-")</f>
        <v>46000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1</v>
      </c>
      <c r="CG12" s="132">
        <f>IF(P12=0,"",IF(CF12=0,"",(CF12/P12)))</f>
        <v>1</v>
      </c>
      <c r="CH12" s="133">
        <v>1</v>
      </c>
      <c r="CI12" s="134">
        <f>IFERROR(CH12/CF12,"-")</f>
        <v>1</v>
      </c>
      <c r="CJ12" s="135">
        <v>46000</v>
      </c>
      <c r="CK12" s="136">
        <f>IFERROR(CJ12/CF12,"-")</f>
        <v>46000</v>
      </c>
      <c r="CL12" s="137"/>
      <c r="CM12" s="137"/>
      <c r="CN12" s="137">
        <v>1</v>
      </c>
      <c r="CO12" s="138">
        <v>1</v>
      </c>
      <c r="CP12" s="139">
        <v>46000</v>
      </c>
      <c r="CQ12" s="139">
        <v>46000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83</v>
      </c>
      <c r="C13" s="347"/>
      <c r="D13" s="347" t="s">
        <v>76</v>
      </c>
      <c r="E13" s="347" t="s">
        <v>82</v>
      </c>
      <c r="F13" s="347" t="s">
        <v>71</v>
      </c>
      <c r="G13" s="88"/>
      <c r="H13" s="88"/>
      <c r="I13" s="88"/>
      <c r="J13" s="330"/>
      <c r="K13" s="79">
        <v>2</v>
      </c>
      <c r="L13" s="79">
        <v>2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84</v>
      </c>
      <c r="C14" s="347"/>
      <c r="D14" s="347" t="s">
        <v>85</v>
      </c>
      <c r="E14" s="347" t="s">
        <v>86</v>
      </c>
      <c r="F14" s="347" t="s">
        <v>87</v>
      </c>
      <c r="G14" s="88" t="s">
        <v>88</v>
      </c>
      <c r="H14" s="88" t="s">
        <v>68</v>
      </c>
      <c r="I14" s="88" t="s">
        <v>69</v>
      </c>
      <c r="J14" s="330"/>
      <c r="K14" s="79">
        <v>20</v>
      </c>
      <c r="L14" s="79">
        <v>0</v>
      </c>
      <c r="M14" s="79">
        <v>53</v>
      </c>
      <c r="N14" s="89">
        <v>7</v>
      </c>
      <c r="O14" s="90">
        <v>0</v>
      </c>
      <c r="P14" s="91">
        <f>N14+O14</f>
        <v>7</v>
      </c>
      <c r="Q14" s="80">
        <f>IFERROR(P14/M14,"-")</f>
        <v>0.13207547169811</v>
      </c>
      <c r="R14" s="79">
        <v>1</v>
      </c>
      <c r="S14" s="79">
        <v>0</v>
      </c>
      <c r="T14" s="80">
        <f>IFERROR(R14/(P14),"-")</f>
        <v>0.14285714285714</v>
      </c>
      <c r="U14" s="336"/>
      <c r="V14" s="82">
        <v>1</v>
      </c>
      <c r="W14" s="80">
        <f>IF(P14=0,"-",V14/P14)</f>
        <v>0.14285714285714</v>
      </c>
      <c r="X14" s="335">
        <v>10000</v>
      </c>
      <c r="Y14" s="336">
        <f>IFERROR(X14/P14,"-")</f>
        <v>1428.5714285714</v>
      </c>
      <c r="Z14" s="336">
        <f>IFERROR(X14/V14,"-")</f>
        <v>10000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0.28571428571429</v>
      </c>
      <c r="BP14" s="119">
        <v>1</v>
      </c>
      <c r="BQ14" s="120">
        <f>IFERROR(BP14/BN14,"-")</f>
        <v>0.5</v>
      </c>
      <c r="BR14" s="121">
        <v>10000</v>
      </c>
      <c r="BS14" s="122">
        <f>IFERROR(BR14/BN14,"-")</f>
        <v>5000</v>
      </c>
      <c r="BT14" s="123">
        <v>1</v>
      </c>
      <c r="BU14" s="123"/>
      <c r="BV14" s="123"/>
      <c r="BW14" s="124">
        <v>3</v>
      </c>
      <c r="BX14" s="125">
        <f>IF(P14=0,"",IF(BW14=0,"",(BW14/P14)))</f>
        <v>0.42857142857143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2</v>
      </c>
      <c r="CG14" s="132">
        <f>IF(P14=0,"",IF(CF14=0,"",(CF14/P14)))</f>
        <v>0.28571428571429</v>
      </c>
      <c r="CH14" s="133">
        <v>2</v>
      </c>
      <c r="CI14" s="134">
        <f>IFERROR(CH14/CF14,"-")</f>
        <v>1</v>
      </c>
      <c r="CJ14" s="135">
        <v>58000</v>
      </c>
      <c r="CK14" s="136">
        <f>IFERROR(CJ14/CF14,"-")</f>
        <v>29000</v>
      </c>
      <c r="CL14" s="137"/>
      <c r="CM14" s="137"/>
      <c r="CN14" s="137">
        <v>2</v>
      </c>
      <c r="CO14" s="138">
        <v>1</v>
      </c>
      <c r="CP14" s="139">
        <v>10000</v>
      </c>
      <c r="CQ14" s="139">
        <v>43000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89</v>
      </c>
      <c r="C15" s="347"/>
      <c r="D15" s="347" t="s">
        <v>85</v>
      </c>
      <c r="E15" s="347" t="s">
        <v>86</v>
      </c>
      <c r="F15" s="347" t="s">
        <v>71</v>
      </c>
      <c r="G15" s="88"/>
      <c r="H15" s="88"/>
      <c r="I15" s="88"/>
      <c r="J15" s="330"/>
      <c r="K15" s="79">
        <v>35</v>
      </c>
      <c r="L15" s="79">
        <v>20</v>
      </c>
      <c r="M15" s="79">
        <v>7</v>
      </c>
      <c r="N15" s="89">
        <v>2</v>
      </c>
      <c r="O15" s="90">
        <v>0</v>
      </c>
      <c r="P15" s="91">
        <f>N15+O15</f>
        <v>2</v>
      </c>
      <c r="Q15" s="80">
        <f>IFERROR(P15/M15,"-")</f>
        <v>0.28571428571429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2</v>
      </c>
      <c r="CG15" s="132">
        <f>IF(P15=0,"",IF(CF15=0,"",(CF15/P15)))</f>
        <v>1</v>
      </c>
      <c r="CH15" s="133">
        <v>1</v>
      </c>
      <c r="CI15" s="134">
        <f>IFERROR(CH15/CF15,"-")</f>
        <v>0.5</v>
      </c>
      <c r="CJ15" s="135">
        <v>15000</v>
      </c>
      <c r="CK15" s="136">
        <f>IFERROR(CJ15/CF15,"-")</f>
        <v>7500</v>
      </c>
      <c r="CL15" s="137"/>
      <c r="CM15" s="137">
        <v>1</v>
      </c>
      <c r="CN15" s="137"/>
      <c r="CO15" s="138">
        <v>0</v>
      </c>
      <c r="CP15" s="139">
        <v>0</v>
      </c>
      <c r="CQ15" s="139">
        <v>15000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90</v>
      </c>
      <c r="C16" s="347"/>
      <c r="D16" s="347" t="s">
        <v>85</v>
      </c>
      <c r="E16" s="347" t="s">
        <v>86</v>
      </c>
      <c r="F16" s="347" t="s">
        <v>87</v>
      </c>
      <c r="G16" s="88" t="s">
        <v>88</v>
      </c>
      <c r="H16" s="88" t="s">
        <v>73</v>
      </c>
      <c r="I16" s="88"/>
      <c r="J16" s="33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91</v>
      </c>
      <c r="C17" s="347"/>
      <c r="D17" s="347" t="s">
        <v>85</v>
      </c>
      <c r="E17" s="347" t="s">
        <v>86</v>
      </c>
      <c r="F17" s="347" t="s">
        <v>71</v>
      </c>
      <c r="G17" s="88"/>
      <c r="H17" s="88"/>
      <c r="I17" s="88"/>
      <c r="J17" s="330"/>
      <c r="K17" s="79">
        <v>114</v>
      </c>
      <c r="L17" s="79">
        <v>3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92</v>
      </c>
      <c r="C18" s="347"/>
      <c r="D18" s="347" t="s">
        <v>76</v>
      </c>
      <c r="E18" s="347" t="s">
        <v>77</v>
      </c>
      <c r="F18" s="347" t="s">
        <v>78</v>
      </c>
      <c r="G18" s="88" t="s">
        <v>88</v>
      </c>
      <c r="H18" s="88" t="s">
        <v>68</v>
      </c>
      <c r="I18" s="88" t="s">
        <v>79</v>
      </c>
      <c r="J18" s="330"/>
      <c r="K18" s="79">
        <v>0</v>
      </c>
      <c r="L18" s="79">
        <v>0</v>
      </c>
      <c r="M18" s="79">
        <v>0</v>
      </c>
      <c r="N18" s="89">
        <v>4</v>
      </c>
      <c r="O18" s="90">
        <v>0</v>
      </c>
      <c r="P18" s="91">
        <f>N18+O18</f>
        <v>4</v>
      </c>
      <c r="Q18" s="80" t="str">
        <f>IFERROR(P18/M18,"-")</f>
        <v>-</v>
      </c>
      <c r="R18" s="79">
        <v>0</v>
      </c>
      <c r="S18" s="79">
        <v>0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0.25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0.25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93</v>
      </c>
      <c r="C19" s="347"/>
      <c r="D19" s="347" t="s">
        <v>76</v>
      </c>
      <c r="E19" s="347" t="s">
        <v>77</v>
      </c>
      <c r="F19" s="347" t="s">
        <v>71</v>
      </c>
      <c r="G19" s="88"/>
      <c r="H19" s="88"/>
      <c r="I19" s="88"/>
      <c r="J19" s="330"/>
      <c r="K19" s="79">
        <v>20</v>
      </c>
      <c r="L19" s="79">
        <v>13</v>
      </c>
      <c r="M19" s="79">
        <v>1</v>
      </c>
      <c r="N19" s="89">
        <v>2</v>
      </c>
      <c r="O19" s="90">
        <v>0</v>
      </c>
      <c r="P19" s="91">
        <f>N19+O19</f>
        <v>2</v>
      </c>
      <c r="Q19" s="80">
        <f>IFERROR(P19/M19,"-")</f>
        <v>2</v>
      </c>
      <c r="R19" s="79">
        <v>0</v>
      </c>
      <c r="S19" s="79">
        <v>1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148000</v>
      </c>
      <c r="Y19" s="336">
        <f>IFERROR(X19/P19,"-")</f>
        <v>74000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0.5</v>
      </c>
      <c r="CH19" s="133">
        <v>1</v>
      </c>
      <c r="CI19" s="134">
        <f>IFERROR(CH19/CF19,"-")</f>
        <v>1</v>
      </c>
      <c r="CJ19" s="135">
        <v>212000</v>
      </c>
      <c r="CK19" s="136">
        <f>IFERROR(CJ19/CF19,"-")</f>
        <v>212000</v>
      </c>
      <c r="CL19" s="137"/>
      <c r="CM19" s="137"/>
      <c r="CN19" s="137">
        <v>1</v>
      </c>
      <c r="CO19" s="138">
        <v>0</v>
      </c>
      <c r="CP19" s="139">
        <v>148000</v>
      </c>
      <c r="CQ19" s="139">
        <v>212000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7" t="s">
        <v>94</v>
      </c>
      <c r="C20" s="347"/>
      <c r="D20" s="347" t="s">
        <v>95</v>
      </c>
      <c r="E20" s="347" t="s">
        <v>86</v>
      </c>
      <c r="F20" s="347" t="s">
        <v>78</v>
      </c>
      <c r="G20" s="88" t="s">
        <v>88</v>
      </c>
      <c r="H20" s="88" t="s">
        <v>73</v>
      </c>
      <c r="I20" s="88"/>
      <c r="J20" s="330"/>
      <c r="K20" s="79">
        <v>0</v>
      </c>
      <c r="L20" s="79">
        <v>0</v>
      </c>
      <c r="M20" s="79">
        <v>0</v>
      </c>
      <c r="N20" s="89">
        <v>0</v>
      </c>
      <c r="O20" s="90">
        <v>0</v>
      </c>
      <c r="P20" s="91">
        <f>N20+O20</f>
        <v>0</v>
      </c>
      <c r="Q20" s="80" t="str">
        <f>IFERROR(P20/M20,"-")</f>
        <v>-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96</v>
      </c>
      <c r="C21" s="347"/>
      <c r="D21" s="347" t="s">
        <v>95</v>
      </c>
      <c r="E21" s="347" t="s">
        <v>86</v>
      </c>
      <c r="F21" s="347" t="s">
        <v>71</v>
      </c>
      <c r="G21" s="88"/>
      <c r="H21" s="88"/>
      <c r="I21" s="88"/>
      <c r="J21" s="330"/>
      <c r="K21" s="79">
        <v>404</v>
      </c>
      <c r="L21" s="79">
        <v>4</v>
      </c>
      <c r="M21" s="79">
        <v>5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0.82</v>
      </c>
      <c r="B22" s="347" t="s">
        <v>97</v>
      </c>
      <c r="C22" s="347"/>
      <c r="D22" s="347" t="s">
        <v>98</v>
      </c>
      <c r="E22" s="347" t="s">
        <v>99</v>
      </c>
      <c r="F22" s="347" t="s">
        <v>78</v>
      </c>
      <c r="G22" s="88" t="s">
        <v>100</v>
      </c>
      <c r="H22" s="88" t="s">
        <v>101</v>
      </c>
      <c r="I22" s="88" t="s">
        <v>102</v>
      </c>
      <c r="J22" s="330">
        <v>200000</v>
      </c>
      <c r="K22" s="79">
        <v>0</v>
      </c>
      <c r="L22" s="79">
        <v>0</v>
      </c>
      <c r="M22" s="79">
        <v>0</v>
      </c>
      <c r="N22" s="89">
        <v>3</v>
      </c>
      <c r="O22" s="90">
        <v>0</v>
      </c>
      <c r="P22" s="91">
        <f>N22+O22</f>
        <v>3</v>
      </c>
      <c r="Q22" s="80" t="str">
        <f>IFERROR(P22/M22,"-")</f>
        <v>-</v>
      </c>
      <c r="R22" s="79">
        <v>0</v>
      </c>
      <c r="S22" s="79">
        <v>0</v>
      </c>
      <c r="T22" s="80">
        <f>IFERROR(R22/(P22),"-")</f>
        <v>0</v>
      </c>
      <c r="U22" s="336">
        <f>IFERROR(J22/SUM(N22:O26),"-")</f>
        <v>12500</v>
      </c>
      <c r="V22" s="82">
        <v>1</v>
      </c>
      <c r="W22" s="80">
        <f>IF(P22=0,"-",V22/P22)</f>
        <v>0.33333333333333</v>
      </c>
      <c r="X22" s="335">
        <v>3000</v>
      </c>
      <c r="Y22" s="336">
        <f>IFERROR(X22/P22,"-")</f>
        <v>1000</v>
      </c>
      <c r="Z22" s="336">
        <f>IFERROR(X22/V22,"-")</f>
        <v>3000</v>
      </c>
      <c r="AA22" s="330">
        <f>SUM(X22:X26)-SUM(J22:J26)</f>
        <v>-36000</v>
      </c>
      <c r="AB22" s="83">
        <f>SUM(X22:X26)/SUM(J22:J26)</f>
        <v>0.82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0.33333333333333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0.66666666666667</v>
      </c>
      <c r="BP22" s="119">
        <v>1</v>
      </c>
      <c r="BQ22" s="120">
        <f>IFERROR(BP22/BN22,"-")</f>
        <v>0.5</v>
      </c>
      <c r="BR22" s="121">
        <v>3000</v>
      </c>
      <c r="BS22" s="122">
        <f>IFERROR(BR22/BN22,"-")</f>
        <v>1500</v>
      </c>
      <c r="BT22" s="123">
        <v>1</v>
      </c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3000</v>
      </c>
      <c r="CQ22" s="139">
        <v>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103</v>
      </c>
      <c r="C23" s="347"/>
      <c r="D23" s="347" t="s">
        <v>104</v>
      </c>
      <c r="E23" s="347" t="s">
        <v>105</v>
      </c>
      <c r="F23" s="347" t="s">
        <v>66</v>
      </c>
      <c r="G23" s="88"/>
      <c r="H23" s="88" t="s">
        <v>101</v>
      </c>
      <c r="I23" s="88"/>
      <c r="J23" s="330"/>
      <c r="K23" s="79">
        <v>9</v>
      </c>
      <c r="L23" s="79">
        <v>0</v>
      </c>
      <c r="M23" s="79">
        <v>50</v>
      </c>
      <c r="N23" s="89">
        <v>4</v>
      </c>
      <c r="O23" s="90">
        <v>0</v>
      </c>
      <c r="P23" s="91">
        <f>N23+O23</f>
        <v>4</v>
      </c>
      <c r="Q23" s="80">
        <f>IFERROR(P23/M23,"-")</f>
        <v>0.08</v>
      </c>
      <c r="R23" s="79">
        <v>0</v>
      </c>
      <c r="S23" s="79">
        <v>1</v>
      </c>
      <c r="T23" s="80">
        <f>IFERROR(R23/(P23),"-")</f>
        <v>0</v>
      </c>
      <c r="U23" s="336"/>
      <c r="V23" s="82">
        <v>1</v>
      </c>
      <c r="W23" s="80">
        <f>IF(P23=0,"-",V23/P23)</f>
        <v>0.25</v>
      </c>
      <c r="X23" s="335">
        <v>6000</v>
      </c>
      <c r="Y23" s="336">
        <f>IFERROR(X23/P23,"-")</f>
        <v>1500</v>
      </c>
      <c r="Z23" s="336">
        <f>IFERROR(X23/V23,"-")</f>
        <v>6000</v>
      </c>
      <c r="AA23" s="330"/>
      <c r="AB23" s="83"/>
      <c r="AC23" s="77"/>
      <c r="AD23" s="92">
        <v>1</v>
      </c>
      <c r="AE23" s="93">
        <f>IF(P23=0,"",IF(AD23=0,"",(AD23/P23)))</f>
        <v>0.25</v>
      </c>
      <c r="AF23" s="92">
        <v>1</v>
      </c>
      <c r="AG23" s="94">
        <f>IFERROR(AF23/AD23,"-")</f>
        <v>1</v>
      </c>
      <c r="AH23" s="95">
        <v>6000</v>
      </c>
      <c r="AI23" s="96">
        <f>IFERROR(AH23/AD23,"-")</f>
        <v>6000</v>
      </c>
      <c r="AJ23" s="97"/>
      <c r="AK23" s="97">
        <v>1</v>
      </c>
      <c r="AL23" s="97"/>
      <c r="AM23" s="98">
        <v>1</v>
      </c>
      <c r="AN23" s="99">
        <f>IF(P23=0,"",IF(AM23=0,"",(AM23/P23)))</f>
        <v>0.25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0.25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6000</v>
      </c>
      <c r="CQ23" s="139">
        <v>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106</v>
      </c>
      <c r="C24" s="347"/>
      <c r="D24" s="347" t="s">
        <v>107</v>
      </c>
      <c r="E24" s="347" t="s">
        <v>108</v>
      </c>
      <c r="F24" s="347" t="s">
        <v>78</v>
      </c>
      <c r="G24" s="88"/>
      <c r="H24" s="88" t="s">
        <v>101</v>
      </c>
      <c r="I24" s="88"/>
      <c r="J24" s="330"/>
      <c r="K24" s="79">
        <v>0</v>
      </c>
      <c r="L24" s="79">
        <v>0</v>
      </c>
      <c r="M24" s="79">
        <v>0</v>
      </c>
      <c r="N24" s="89">
        <v>3</v>
      </c>
      <c r="O24" s="90">
        <v>0</v>
      </c>
      <c r="P24" s="91">
        <f>N24+O24</f>
        <v>3</v>
      </c>
      <c r="Q24" s="80" t="str">
        <f>IFERROR(P24/M24,"-")</f>
        <v>-</v>
      </c>
      <c r="R24" s="79">
        <v>0</v>
      </c>
      <c r="S24" s="79">
        <v>2</v>
      </c>
      <c r="T24" s="80">
        <f>IFERROR(R24/(P24),"-")</f>
        <v>0</v>
      </c>
      <c r="U24" s="336"/>
      <c r="V24" s="82">
        <v>1</v>
      </c>
      <c r="W24" s="80">
        <f>IF(P24=0,"-",V24/P24)</f>
        <v>0.33333333333333</v>
      </c>
      <c r="X24" s="335">
        <v>3000</v>
      </c>
      <c r="Y24" s="336">
        <f>IFERROR(X24/P24,"-")</f>
        <v>1000</v>
      </c>
      <c r="Z24" s="336">
        <f>IFERROR(X24/V24,"-")</f>
        <v>3000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0.33333333333333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>
        <v>2</v>
      </c>
      <c r="CG24" s="132">
        <f>IF(P24=0,"",IF(CF24=0,"",(CF24/P24)))</f>
        <v>0.66666666666667</v>
      </c>
      <c r="CH24" s="133">
        <v>1</v>
      </c>
      <c r="CI24" s="134">
        <f>IFERROR(CH24/CF24,"-")</f>
        <v>0.5</v>
      </c>
      <c r="CJ24" s="135">
        <v>3000</v>
      </c>
      <c r="CK24" s="136">
        <f>IFERROR(CJ24/CF24,"-")</f>
        <v>1500</v>
      </c>
      <c r="CL24" s="137">
        <v>1</v>
      </c>
      <c r="CM24" s="137"/>
      <c r="CN24" s="137"/>
      <c r="CO24" s="138">
        <v>1</v>
      </c>
      <c r="CP24" s="139">
        <v>3000</v>
      </c>
      <c r="CQ24" s="139">
        <v>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109</v>
      </c>
      <c r="C25" s="347"/>
      <c r="D25" s="347" t="s">
        <v>104</v>
      </c>
      <c r="E25" s="347" t="s">
        <v>110</v>
      </c>
      <c r="F25" s="347" t="s">
        <v>87</v>
      </c>
      <c r="G25" s="88"/>
      <c r="H25" s="88" t="s">
        <v>101</v>
      </c>
      <c r="I25" s="88"/>
      <c r="J25" s="330"/>
      <c r="K25" s="79">
        <v>16</v>
      </c>
      <c r="L25" s="79">
        <v>0</v>
      </c>
      <c r="M25" s="79">
        <v>45</v>
      </c>
      <c r="N25" s="89">
        <v>2</v>
      </c>
      <c r="O25" s="90">
        <v>0</v>
      </c>
      <c r="P25" s="91">
        <f>N25+O25</f>
        <v>2</v>
      </c>
      <c r="Q25" s="80">
        <f>IFERROR(P25/M25,"-")</f>
        <v>0.044444444444444</v>
      </c>
      <c r="R25" s="79">
        <v>0</v>
      </c>
      <c r="S25" s="79">
        <v>1</v>
      </c>
      <c r="T25" s="80">
        <f>IFERROR(R25/(P25),"-")</f>
        <v>0</v>
      </c>
      <c r="U25" s="336"/>
      <c r="V25" s="82">
        <v>1</v>
      </c>
      <c r="W25" s="80">
        <f>IF(P25=0,"-",V25/P25)</f>
        <v>0.5</v>
      </c>
      <c r="X25" s="335">
        <v>23000</v>
      </c>
      <c r="Y25" s="336">
        <f>IFERROR(X25/P25,"-")</f>
        <v>11500</v>
      </c>
      <c r="Z25" s="336">
        <f>IFERROR(X25/V25,"-")</f>
        <v>23000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>
        <v>1</v>
      </c>
      <c r="BX25" s="125">
        <f>IF(P25=0,"",IF(BW25=0,"",(BW25/P25)))</f>
        <v>0.5</v>
      </c>
      <c r="BY25" s="126">
        <v>1</v>
      </c>
      <c r="BZ25" s="127">
        <f>IFERROR(BY25/BW25,"-")</f>
        <v>1</v>
      </c>
      <c r="CA25" s="128">
        <v>23000</v>
      </c>
      <c r="CB25" s="129">
        <f>IFERROR(CA25/BW25,"-")</f>
        <v>23000</v>
      </c>
      <c r="CC25" s="130"/>
      <c r="CD25" s="130"/>
      <c r="CE25" s="130">
        <v>1</v>
      </c>
      <c r="CF25" s="131">
        <v>1</v>
      </c>
      <c r="CG25" s="132">
        <f>IF(P25=0,"",IF(CF25=0,"",(CF25/P25)))</f>
        <v>0.5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1</v>
      </c>
      <c r="CP25" s="139">
        <v>23000</v>
      </c>
      <c r="CQ25" s="139">
        <v>23000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111</v>
      </c>
      <c r="C26" s="347"/>
      <c r="D26" s="347" t="s">
        <v>112</v>
      </c>
      <c r="E26" s="347" t="s">
        <v>112</v>
      </c>
      <c r="F26" s="347" t="s">
        <v>71</v>
      </c>
      <c r="G26" s="88"/>
      <c r="H26" s="88"/>
      <c r="I26" s="88"/>
      <c r="J26" s="330"/>
      <c r="K26" s="79">
        <v>48</v>
      </c>
      <c r="L26" s="79">
        <v>31</v>
      </c>
      <c r="M26" s="79">
        <v>14</v>
      </c>
      <c r="N26" s="89">
        <v>4</v>
      </c>
      <c r="O26" s="90">
        <v>0</v>
      </c>
      <c r="P26" s="91">
        <f>N26+O26</f>
        <v>4</v>
      </c>
      <c r="Q26" s="80">
        <f>IFERROR(P26/M26,"-")</f>
        <v>0.28571428571429</v>
      </c>
      <c r="R26" s="79">
        <v>2</v>
      </c>
      <c r="S26" s="79">
        <v>1</v>
      </c>
      <c r="T26" s="80">
        <f>IFERROR(R26/(P26),"-")</f>
        <v>0.5</v>
      </c>
      <c r="U26" s="336"/>
      <c r="V26" s="82">
        <v>3</v>
      </c>
      <c r="W26" s="80">
        <f>IF(P26=0,"-",V26/P26)</f>
        <v>0.75</v>
      </c>
      <c r="X26" s="335">
        <v>129000</v>
      </c>
      <c r="Y26" s="336">
        <f>IFERROR(X26/P26,"-")</f>
        <v>32250</v>
      </c>
      <c r="Z26" s="336">
        <f>IFERROR(X26/V26,"-")</f>
        <v>43000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0.25</v>
      </c>
      <c r="BP26" s="119">
        <v>1</v>
      </c>
      <c r="BQ26" s="120">
        <f>IFERROR(BP26/BN26,"-")</f>
        <v>1</v>
      </c>
      <c r="BR26" s="121">
        <v>113000</v>
      </c>
      <c r="BS26" s="122">
        <f>IFERROR(BR26/BN26,"-")</f>
        <v>113000</v>
      </c>
      <c r="BT26" s="123"/>
      <c r="BU26" s="123"/>
      <c r="BV26" s="123">
        <v>1</v>
      </c>
      <c r="BW26" s="124">
        <v>1</v>
      </c>
      <c r="BX26" s="125">
        <f>IF(P26=0,"",IF(BW26=0,"",(BW26/P26)))</f>
        <v>0.25</v>
      </c>
      <c r="BY26" s="126">
        <v>1</v>
      </c>
      <c r="BZ26" s="127">
        <f>IFERROR(BY26/BW26,"-")</f>
        <v>1</v>
      </c>
      <c r="CA26" s="128">
        <v>3000</v>
      </c>
      <c r="CB26" s="129">
        <f>IFERROR(CA26/BW26,"-")</f>
        <v>3000</v>
      </c>
      <c r="CC26" s="130">
        <v>1</v>
      </c>
      <c r="CD26" s="130"/>
      <c r="CE26" s="130"/>
      <c r="CF26" s="131">
        <v>1</v>
      </c>
      <c r="CG26" s="132">
        <f>IF(P26=0,"",IF(CF26=0,"",(CF26/P26)))</f>
        <v>0.25</v>
      </c>
      <c r="CH26" s="133">
        <v>1</v>
      </c>
      <c r="CI26" s="134">
        <f>IFERROR(CH26/CF26,"-")</f>
        <v>1</v>
      </c>
      <c r="CJ26" s="135">
        <v>13000</v>
      </c>
      <c r="CK26" s="136">
        <f>IFERROR(CJ26/CF26,"-")</f>
        <v>13000</v>
      </c>
      <c r="CL26" s="137"/>
      <c r="CM26" s="137">
        <v>1</v>
      </c>
      <c r="CN26" s="137"/>
      <c r="CO26" s="138">
        <v>3</v>
      </c>
      <c r="CP26" s="139">
        <v>129000</v>
      </c>
      <c r="CQ26" s="139">
        <v>113000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1.6173913043478</v>
      </c>
      <c r="B27" s="347" t="s">
        <v>113</v>
      </c>
      <c r="C27" s="347"/>
      <c r="D27" s="347" t="s">
        <v>114</v>
      </c>
      <c r="E27" s="347" t="s">
        <v>115</v>
      </c>
      <c r="F27" s="347" t="s">
        <v>78</v>
      </c>
      <c r="G27" s="88" t="s">
        <v>116</v>
      </c>
      <c r="H27" s="88" t="s">
        <v>117</v>
      </c>
      <c r="I27" s="88" t="s">
        <v>102</v>
      </c>
      <c r="J27" s="330">
        <v>230000</v>
      </c>
      <c r="K27" s="79">
        <v>0</v>
      </c>
      <c r="L27" s="79">
        <v>0</v>
      </c>
      <c r="M27" s="79">
        <v>0</v>
      </c>
      <c r="N27" s="89">
        <v>4</v>
      </c>
      <c r="O27" s="90">
        <v>0</v>
      </c>
      <c r="P27" s="91">
        <f>N27+O27</f>
        <v>4</v>
      </c>
      <c r="Q27" s="80" t="str">
        <f>IFERROR(P27/M27,"-")</f>
        <v>-</v>
      </c>
      <c r="R27" s="79">
        <v>0</v>
      </c>
      <c r="S27" s="79">
        <v>0</v>
      </c>
      <c r="T27" s="80">
        <f>IFERROR(R27/(P27),"-")</f>
        <v>0</v>
      </c>
      <c r="U27" s="336">
        <f>IFERROR(J27/SUM(N27:O31),"-")</f>
        <v>12777.777777778</v>
      </c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>
        <f>SUM(X27:X31)-SUM(J27:J31)</f>
        <v>142000</v>
      </c>
      <c r="AB27" s="83">
        <f>SUM(X27:X31)/SUM(J27:J31)</f>
        <v>1.6173913043478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3</v>
      </c>
      <c r="BO27" s="118">
        <f>IF(P27=0,"",IF(BN27=0,"",(BN27/P27)))</f>
        <v>0.75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0.25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118</v>
      </c>
      <c r="C28" s="347"/>
      <c r="D28" s="347" t="s">
        <v>119</v>
      </c>
      <c r="E28" s="347" t="s">
        <v>120</v>
      </c>
      <c r="F28" s="347" t="s">
        <v>66</v>
      </c>
      <c r="G28" s="88"/>
      <c r="H28" s="88" t="s">
        <v>117</v>
      </c>
      <c r="I28" s="88"/>
      <c r="J28" s="330"/>
      <c r="K28" s="79">
        <v>7</v>
      </c>
      <c r="L28" s="79">
        <v>0</v>
      </c>
      <c r="M28" s="79">
        <v>53</v>
      </c>
      <c r="N28" s="89">
        <v>2</v>
      </c>
      <c r="O28" s="90">
        <v>0</v>
      </c>
      <c r="P28" s="91">
        <f>N28+O28</f>
        <v>2</v>
      </c>
      <c r="Q28" s="80">
        <f>IFERROR(P28/M28,"-")</f>
        <v>0.037735849056604</v>
      </c>
      <c r="R28" s="79">
        <v>0</v>
      </c>
      <c r="S28" s="79">
        <v>0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2</v>
      </c>
      <c r="BX28" s="125">
        <f>IF(P28=0,"",IF(BW28=0,"",(BW28/P28)))</f>
        <v>1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121</v>
      </c>
      <c r="C29" s="347"/>
      <c r="D29" s="347" t="s">
        <v>122</v>
      </c>
      <c r="E29" s="347" t="s">
        <v>123</v>
      </c>
      <c r="F29" s="347" t="s">
        <v>87</v>
      </c>
      <c r="G29" s="88"/>
      <c r="H29" s="88" t="s">
        <v>117</v>
      </c>
      <c r="I29" s="88"/>
      <c r="J29" s="330"/>
      <c r="K29" s="79">
        <v>6</v>
      </c>
      <c r="L29" s="79">
        <v>0</v>
      </c>
      <c r="M29" s="79">
        <v>18</v>
      </c>
      <c r="N29" s="89">
        <v>1</v>
      </c>
      <c r="O29" s="90">
        <v>0</v>
      </c>
      <c r="P29" s="91">
        <f>N29+O29</f>
        <v>1</v>
      </c>
      <c r="Q29" s="80">
        <f>IFERROR(P29/M29,"-")</f>
        <v>0.055555555555556</v>
      </c>
      <c r="R29" s="79">
        <v>1</v>
      </c>
      <c r="S29" s="79">
        <v>0</v>
      </c>
      <c r="T29" s="80">
        <f>IFERROR(R29/(P29),"-")</f>
        <v>1</v>
      </c>
      <c r="U29" s="336"/>
      <c r="V29" s="82">
        <v>1</v>
      </c>
      <c r="W29" s="80">
        <f>IF(P29=0,"-",V29/P29)</f>
        <v>1</v>
      </c>
      <c r="X29" s="335">
        <v>20000</v>
      </c>
      <c r="Y29" s="336">
        <f>IFERROR(X29/P29,"-")</f>
        <v>20000</v>
      </c>
      <c r="Z29" s="336">
        <f>IFERROR(X29/V29,"-")</f>
        <v>20000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1</v>
      </c>
      <c r="BP29" s="119">
        <v>1</v>
      </c>
      <c r="BQ29" s="120">
        <f>IFERROR(BP29/BN29,"-")</f>
        <v>1</v>
      </c>
      <c r="BR29" s="121">
        <v>20000</v>
      </c>
      <c r="BS29" s="122">
        <f>IFERROR(BR29/BN29,"-")</f>
        <v>20000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20000</v>
      </c>
      <c r="CQ29" s="139">
        <v>20000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124</v>
      </c>
      <c r="C30" s="347"/>
      <c r="D30" s="347" t="s">
        <v>125</v>
      </c>
      <c r="E30" s="347" t="s">
        <v>126</v>
      </c>
      <c r="F30" s="347" t="s">
        <v>87</v>
      </c>
      <c r="G30" s="88"/>
      <c r="H30" s="88" t="s">
        <v>117</v>
      </c>
      <c r="I30" s="88"/>
      <c r="J30" s="330"/>
      <c r="K30" s="79">
        <v>3</v>
      </c>
      <c r="L30" s="79">
        <v>0</v>
      </c>
      <c r="M30" s="79">
        <v>8</v>
      </c>
      <c r="N30" s="89">
        <v>2</v>
      </c>
      <c r="O30" s="90">
        <v>0</v>
      </c>
      <c r="P30" s="91">
        <f>N30+O30</f>
        <v>2</v>
      </c>
      <c r="Q30" s="80">
        <f>IFERROR(P30/M30,"-")</f>
        <v>0.25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0.5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1</v>
      </c>
      <c r="CG30" s="132">
        <f>IF(P30=0,"",IF(CF30=0,"",(CF30/P30)))</f>
        <v>0.5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127</v>
      </c>
      <c r="C31" s="347"/>
      <c r="D31" s="347" t="s">
        <v>112</v>
      </c>
      <c r="E31" s="347" t="s">
        <v>112</v>
      </c>
      <c r="F31" s="347" t="s">
        <v>71</v>
      </c>
      <c r="G31" s="88"/>
      <c r="H31" s="88"/>
      <c r="I31" s="88"/>
      <c r="J31" s="330"/>
      <c r="K31" s="79">
        <v>44</v>
      </c>
      <c r="L31" s="79">
        <v>33</v>
      </c>
      <c r="M31" s="79">
        <v>12</v>
      </c>
      <c r="N31" s="89">
        <v>9</v>
      </c>
      <c r="O31" s="90">
        <v>0</v>
      </c>
      <c r="P31" s="91">
        <f>N31+O31</f>
        <v>9</v>
      </c>
      <c r="Q31" s="80">
        <f>IFERROR(P31/M31,"-")</f>
        <v>0.75</v>
      </c>
      <c r="R31" s="79">
        <v>2</v>
      </c>
      <c r="S31" s="79">
        <v>1</v>
      </c>
      <c r="T31" s="80">
        <f>IFERROR(R31/(P31),"-")</f>
        <v>0.22222222222222</v>
      </c>
      <c r="U31" s="336"/>
      <c r="V31" s="82">
        <v>3</v>
      </c>
      <c r="W31" s="80">
        <f>IF(P31=0,"-",V31/P31)</f>
        <v>0.33333333333333</v>
      </c>
      <c r="X31" s="335">
        <v>352000</v>
      </c>
      <c r="Y31" s="336">
        <f>IFERROR(X31/P31,"-")</f>
        <v>39111.111111111</v>
      </c>
      <c r="Z31" s="336">
        <f>IFERROR(X31/V31,"-")</f>
        <v>117333.33333333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0.11111111111111</v>
      </c>
      <c r="BG31" s="110">
        <v>1</v>
      </c>
      <c r="BH31" s="112">
        <f>IFERROR(BG31/BE31,"-")</f>
        <v>1</v>
      </c>
      <c r="BI31" s="113">
        <v>327000</v>
      </c>
      <c r="BJ31" s="114">
        <f>IFERROR(BI31/BE31,"-")</f>
        <v>327000</v>
      </c>
      <c r="BK31" s="115"/>
      <c r="BL31" s="115"/>
      <c r="BM31" s="115">
        <v>1</v>
      </c>
      <c r="BN31" s="117">
        <v>4</v>
      </c>
      <c r="BO31" s="118">
        <f>IF(P31=0,"",IF(BN31=0,"",(BN31/P31)))</f>
        <v>0.44444444444444</v>
      </c>
      <c r="BP31" s="119">
        <v>2</v>
      </c>
      <c r="BQ31" s="120">
        <f>IFERROR(BP31/BN31,"-")</f>
        <v>0.5</v>
      </c>
      <c r="BR31" s="121">
        <v>25000</v>
      </c>
      <c r="BS31" s="122">
        <f>IFERROR(BR31/BN31,"-")</f>
        <v>6250</v>
      </c>
      <c r="BT31" s="123">
        <v>1</v>
      </c>
      <c r="BU31" s="123"/>
      <c r="BV31" s="123">
        <v>1</v>
      </c>
      <c r="BW31" s="124">
        <v>3</v>
      </c>
      <c r="BX31" s="125">
        <f>IF(P31=0,"",IF(BW31=0,"",(BW31/P31)))</f>
        <v>0.33333333333333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0.11111111111111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3</v>
      </c>
      <c r="CP31" s="139">
        <v>352000</v>
      </c>
      <c r="CQ31" s="139">
        <v>327000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0.165</v>
      </c>
      <c r="B32" s="347" t="s">
        <v>128</v>
      </c>
      <c r="C32" s="347"/>
      <c r="D32" s="347" t="s">
        <v>129</v>
      </c>
      <c r="E32" s="347" t="s">
        <v>130</v>
      </c>
      <c r="F32" s="347" t="s">
        <v>78</v>
      </c>
      <c r="G32" s="88" t="s">
        <v>131</v>
      </c>
      <c r="H32" s="88" t="s">
        <v>132</v>
      </c>
      <c r="I32" s="88" t="s">
        <v>133</v>
      </c>
      <c r="J32" s="330">
        <v>200000</v>
      </c>
      <c r="K32" s="79">
        <v>0</v>
      </c>
      <c r="L32" s="79">
        <v>0</v>
      </c>
      <c r="M32" s="79">
        <v>0</v>
      </c>
      <c r="N32" s="89">
        <v>0</v>
      </c>
      <c r="O32" s="90">
        <v>0</v>
      </c>
      <c r="P32" s="91">
        <f>N32+O32</f>
        <v>0</v>
      </c>
      <c r="Q32" s="80" t="str">
        <f>IFERROR(P32/M32,"-")</f>
        <v>-</v>
      </c>
      <c r="R32" s="79">
        <v>0</v>
      </c>
      <c r="S32" s="79">
        <v>0</v>
      </c>
      <c r="T32" s="80" t="str">
        <f>IFERROR(R32/(P32),"-")</f>
        <v>-</v>
      </c>
      <c r="U32" s="336">
        <f>IFERROR(J32/SUM(N32:O35),"-")</f>
        <v>66666.666666667</v>
      </c>
      <c r="V32" s="82">
        <v>0</v>
      </c>
      <c r="W32" s="80" t="str">
        <f>IF(P32=0,"-",V32/P32)</f>
        <v>-</v>
      </c>
      <c r="X32" s="335">
        <v>0</v>
      </c>
      <c r="Y32" s="336" t="str">
        <f>IFERROR(X32/P32,"-")</f>
        <v>-</v>
      </c>
      <c r="Z32" s="336" t="str">
        <f>IFERROR(X32/V32,"-")</f>
        <v>-</v>
      </c>
      <c r="AA32" s="330">
        <f>SUM(X32:X35)-SUM(J32:J35)</f>
        <v>-167000</v>
      </c>
      <c r="AB32" s="83">
        <f>SUM(X32:X35)/SUM(J32:J35)</f>
        <v>0.165</v>
      </c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134</v>
      </c>
      <c r="C33" s="347"/>
      <c r="D33" s="347" t="s">
        <v>125</v>
      </c>
      <c r="E33" s="347" t="s">
        <v>126</v>
      </c>
      <c r="F33" s="347" t="s">
        <v>66</v>
      </c>
      <c r="G33" s="88"/>
      <c r="H33" s="88" t="s">
        <v>132</v>
      </c>
      <c r="I33" s="88" t="s">
        <v>135</v>
      </c>
      <c r="J33" s="330"/>
      <c r="K33" s="79">
        <v>2</v>
      </c>
      <c r="L33" s="79">
        <v>0</v>
      </c>
      <c r="M33" s="79">
        <v>16</v>
      </c>
      <c r="N33" s="89">
        <v>1</v>
      </c>
      <c r="O33" s="90">
        <v>0</v>
      </c>
      <c r="P33" s="91">
        <f>N33+O33</f>
        <v>1</v>
      </c>
      <c r="Q33" s="80">
        <f>IFERROR(P33/M33,"-")</f>
        <v>0.0625</v>
      </c>
      <c r="R33" s="79">
        <v>0</v>
      </c>
      <c r="S33" s="79">
        <v>0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1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136</v>
      </c>
      <c r="C34" s="347"/>
      <c r="D34" s="347" t="s">
        <v>137</v>
      </c>
      <c r="E34" s="347" t="s">
        <v>138</v>
      </c>
      <c r="F34" s="347" t="s">
        <v>78</v>
      </c>
      <c r="G34" s="88"/>
      <c r="H34" s="88" t="s">
        <v>132</v>
      </c>
      <c r="I34" s="88" t="s">
        <v>139</v>
      </c>
      <c r="J34" s="330"/>
      <c r="K34" s="79">
        <v>0</v>
      </c>
      <c r="L34" s="79">
        <v>0</v>
      </c>
      <c r="M34" s="79">
        <v>0</v>
      </c>
      <c r="N34" s="89">
        <v>2</v>
      </c>
      <c r="O34" s="90">
        <v>0</v>
      </c>
      <c r="P34" s="91">
        <f>N34+O34</f>
        <v>2</v>
      </c>
      <c r="Q34" s="80" t="str">
        <f>IFERROR(P34/M34,"-")</f>
        <v>-</v>
      </c>
      <c r="R34" s="79">
        <v>1</v>
      </c>
      <c r="S34" s="79">
        <v>0</v>
      </c>
      <c r="T34" s="80">
        <f>IFERROR(R34/(P34),"-")</f>
        <v>0.5</v>
      </c>
      <c r="U34" s="336"/>
      <c r="V34" s="82">
        <v>1</v>
      </c>
      <c r="W34" s="80">
        <f>IF(P34=0,"-",V34/P34)</f>
        <v>0.5</v>
      </c>
      <c r="X34" s="335">
        <v>33000</v>
      </c>
      <c r="Y34" s="336">
        <f>IFERROR(X34/P34,"-")</f>
        <v>16500</v>
      </c>
      <c r="Z34" s="336">
        <f>IFERROR(X34/V34,"-")</f>
        <v>33000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0.5</v>
      </c>
      <c r="BY34" s="126">
        <v>1</v>
      </c>
      <c r="BZ34" s="127">
        <f>IFERROR(BY34/BW34,"-")</f>
        <v>1</v>
      </c>
      <c r="CA34" s="128">
        <v>33000</v>
      </c>
      <c r="CB34" s="129">
        <f>IFERROR(CA34/BW34,"-")</f>
        <v>33000</v>
      </c>
      <c r="CC34" s="130"/>
      <c r="CD34" s="130"/>
      <c r="CE34" s="130">
        <v>1</v>
      </c>
      <c r="CF34" s="131">
        <v>1</v>
      </c>
      <c r="CG34" s="132">
        <f>IF(P34=0,"",IF(CF34=0,"",(CF34/P34)))</f>
        <v>0.5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1</v>
      </c>
      <c r="CP34" s="139">
        <v>33000</v>
      </c>
      <c r="CQ34" s="139">
        <v>33000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140</v>
      </c>
      <c r="C35" s="347"/>
      <c r="D35" s="347" t="s">
        <v>112</v>
      </c>
      <c r="E35" s="347" t="s">
        <v>112</v>
      </c>
      <c r="F35" s="347" t="s">
        <v>71</v>
      </c>
      <c r="G35" s="88"/>
      <c r="H35" s="88"/>
      <c r="I35" s="88"/>
      <c r="J35" s="330"/>
      <c r="K35" s="79">
        <v>19</v>
      </c>
      <c r="L35" s="79">
        <v>12</v>
      </c>
      <c r="M35" s="79">
        <v>0</v>
      </c>
      <c r="N35" s="89">
        <v>0</v>
      </c>
      <c r="O35" s="90">
        <v>0</v>
      </c>
      <c r="P35" s="91">
        <f>N35+O35</f>
        <v>0</v>
      </c>
      <c r="Q35" s="80" t="str">
        <f>IFERROR(P35/M35,"-")</f>
        <v>-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347" t="s">
        <v>141</v>
      </c>
      <c r="C36" s="347"/>
      <c r="D36" s="347" t="s">
        <v>142</v>
      </c>
      <c r="E36" s="347" t="s">
        <v>143</v>
      </c>
      <c r="F36" s="347" t="s">
        <v>66</v>
      </c>
      <c r="G36" s="88" t="s">
        <v>144</v>
      </c>
      <c r="H36" s="88" t="s">
        <v>145</v>
      </c>
      <c r="I36" s="348" t="s">
        <v>146</v>
      </c>
      <c r="J36" s="330">
        <v>100000</v>
      </c>
      <c r="K36" s="79">
        <v>3</v>
      </c>
      <c r="L36" s="79">
        <v>0</v>
      </c>
      <c r="M36" s="79">
        <v>60</v>
      </c>
      <c r="N36" s="89">
        <v>2</v>
      </c>
      <c r="O36" s="90">
        <v>0</v>
      </c>
      <c r="P36" s="91">
        <f>N36+O36</f>
        <v>2</v>
      </c>
      <c r="Q36" s="80">
        <f>IFERROR(P36/M36,"-")</f>
        <v>0.033333333333333</v>
      </c>
      <c r="R36" s="79">
        <v>0</v>
      </c>
      <c r="S36" s="79">
        <v>1</v>
      </c>
      <c r="T36" s="80">
        <f>IFERROR(R36/(P36),"-")</f>
        <v>0</v>
      </c>
      <c r="U36" s="336">
        <f>IFERROR(J36/SUM(N36:O40),"-")</f>
        <v>11111.111111111</v>
      </c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>
        <f>SUM(X36:X40)-SUM(J36:J40)</f>
        <v>-100000</v>
      </c>
      <c r="AB36" s="83">
        <f>SUM(X36:X40)/SUM(J36:J40)</f>
        <v>0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147</v>
      </c>
      <c r="C37" s="347"/>
      <c r="D37" s="347" t="s">
        <v>148</v>
      </c>
      <c r="E37" s="347" t="s">
        <v>149</v>
      </c>
      <c r="F37" s="347" t="s">
        <v>87</v>
      </c>
      <c r="G37" s="88"/>
      <c r="H37" s="88" t="s">
        <v>145</v>
      </c>
      <c r="I37" s="348" t="s">
        <v>150</v>
      </c>
      <c r="J37" s="330"/>
      <c r="K37" s="79">
        <v>5</v>
      </c>
      <c r="L37" s="79">
        <v>0</v>
      </c>
      <c r="M37" s="79">
        <v>52</v>
      </c>
      <c r="N37" s="89">
        <v>2</v>
      </c>
      <c r="O37" s="90">
        <v>0</v>
      </c>
      <c r="P37" s="91">
        <f>N37+O37</f>
        <v>2</v>
      </c>
      <c r="Q37" s="80">
        <f>IFERROR(P37/M37,"-")</f>
        <v>0.038461538461538</v>
      </c>
      <c r="R37" s="79">
        <v>0</v>
      </c>
      <c r="S37" s="79">
        <v>0</v>
      </c>
      <c r="T37" s="80">
        <f>IFERROR(R37/(P37),"-")</f>
        <v>0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151</v>
      </c>
      <c r="C38" s="347"/>
      <c r="D38" s="347" t="s">
        <v>152</v>
      </c>
      <c r="E38" s="347" t="s">
        <v>153</v>
      </c>
      <c r="F38" s="347" t="s">
        <v>66</v>
      </c>
      <c r="G38" s="88"/>
      <c r="H38" s="88" t="s">
        <v>145</v>
      </c>
      <c r="I38" s="348" t="s">
        <v>154</v>
      </c>
      <c r="J38" s="330"/>
      <c r="K38" s="79">
        <v>3</v>
      </c>
      <c r="L38" s="79">
        <v>0</v>
      </c>
      <c r="M38" s="79">
        <v>40</v>
      </c>
      <c r="N38" s="89">
        <v>2</v>
      </c>
      <c r="O38" s="90">
        <v>0</v>
      </c>
      <c r="P38" s="91">
        <f>N38+O38</f>
        <v>2</v>
      </c>
      <c r="Q38" s="80">
        <f>IFERROR(P38/M38,"-")</f>
        <v>0.05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0.5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155</v>
      </c>
      <c r="C39" s="347"/>
      <c r="D39" s="347" t="s">
        <v>156</v>
      </c>
      <c r="E39" s="347" t="s">
        <v>157</v>
      </c>
      <c r="F39" s="347" t="s">
        <v>87</v>
      </c>
      <c r="G39" s="88"/>
      <c r="H39" s="88" t="s">
        <v>145</v>
      </c>
      <c r="I39" s="348" t="s">
        <v>158</v>
      </c>
      <c r="J39" s="330"/>
      <c r="K39" s="79">
        <v>1</v>
      </c>
      <c r="L39" s="79">
        <v>0</v>
      </c>
      <c r="M39" s="79">
        <v>31</v>
      </c>
      <c r="N39" s="89">
        <v>1</v>
      </c>
      <c r="O39" s="90">
        <v>0</v>
      </c>
      <c r="P39" s="91">
        <f>N39+O39</f>
        <v>1</v>
      </c>
      <c r="Q39" s="80">
        <f>IFERROR(P39/M39,"-")</f>
        <v>0.032258064516129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>
        <v>1</v>
      </c>
      <c r="AE39" s="93">
        <f>IF(P39=0,"",IF(AD39=0,"",(AD39/P39)))</f>
        <v>1</v>
      </c>
      <c r="AF39" s="92"/>
      <c r="AG39" s="94">
        <f>IFERROR(AF39/AD39,"-")</f>
        <v>0</v>
      </c>
      <c r="AH39" s="95"/>
      <c r="AI39" s="96">
        <f>IFERROR(AH39/AD39,"-")</f>
        <v>0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159</v>
      </c>
      <c r="C40" s="347"/>
      <c r="D40" s="347" t="s">
        <v>112</v>
      </c>
      <c r="E40" s="347" t="s">
        <v>112</v>
      </c>
      <c r="F40" s="347" t="s">
        <v>71</v>
      </c>
      <c r="G40" s="88"/>
      <c r="H40" s="88"/>
      <c r="I40" s="88"/>
      <c r="J40" s="330"/>
      <c r="K40" s="79">
        <v>36</v>
      </c>
      <c r="L40" s="79">
        <v>25</v>
      </c>
      <c r="M40" s="79">
        <v>4</v>
      </c>
      <c r="N40" s="89">
        <v>2</v>
      </c>
      <c r="O40" s="90">
        <v>0</v>
      </c>
      <c r="P40" s="91">
        <f>N40+O40</f>
        <v>2</v>
      </c>
      <c r="Q40" s="80">
        <f>IFERROR(P40/M40,"-")</f>
        <v>0.5</v>
      </c>
      <c r="R40" s="79">
        <v>0</v>
      </c>
      <c r="S40" s="79">
        <v>0</v>
      </c>
      <c r="T40" s="80">
        <f>IFERROR(R40/(P40),"-")</f>
        <v>0</v>
      </c>
      <c r="U40" s="336"/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0.5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>
        <v>1</v>
      </c>
      <c r="AW40" s="105">
        <f>IF(P40=0,"",IF(AV40=0,"",(AV40/P40)))</f>
        <v>0.5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</v>
      </c>
      <c r="B41" s="347" t="s">
        <v>160</v>
      </c>
      <c r="C41" s="347"/>
      <c r="D41" s="347" t="s">
        <v>161</v>
      </c>
      <c r="E41" s="347" t="s">
        <v>162</v>
      </c>
      <c r="F41" s="347" t="s">
        <v>78</v>
      </c>
      <c r="G41" s="88" t="s">
        <v>116</v>
      </c>
      <c r="H41" s="88" t="s">
        <v>163</v>
      </c>
      <c r="I41" s="88" t="s">
        <v>164</v>
      </c>
      <c r="J41" s="330">
        <v>51000</v>
      </c>
      <c r="K41" s="79">
        <v>0</v>
      </c>
      <c r="L41" s="79">
        <v>0</v>
      </c>
      <c r="M41" s="79">
        <v>0</v>
      </c>
      <c r="N41" s="89">
        <v>0</v>
      </c>
      <c r="O41" s="90">
        <v>0</v>
      </c>
      <c r="P41" s="91">
        <f>N41+O41</f>
        <v>0</v>
      </c>
      <c r="Q41" s="80" t="str">
        <f>IFERROR(P41/M41,"-")</f>
        <v>-</v>
      </c>
      <c r="R41" s="79">
        <v>0</v>
      </c>
      <c r="S41" s="79">
        <v>0</v>
      </c>
      <c r="T41" s="80" t="str">
        <f>IFERROR(R41/(P41),"-")</f>
        <v>-</v>
      </c>
      <c r="U41" s="336" t="str">
        <f>IFERROR(J41/SUM(N41:O42),"-")</f>
        <v>-</v>
      </c>
      <c r="V41" s="82">
        <v>0</v>
      </c>
      <c r="W41" s="80" t="str">
        <f>IF(P41=0,"-",V41/P41)</f>
        <v>-</v>
      </c>
      <c r="X41" s="335">
        <v>0</v>
      </c>
      <c r="Y41" s="336" t="str">
        <f>IFERROR(X41/P41,"-")</f>
        <v>-</v>
      </c>
      <c r="Z41" s="336" t="str">
        <f>IFERROR(X41/V41,"-")</f>
        <v>-</v>
      </c>
      <c r="AA41" s="330">
        <f>SUM(X41:X42)-SUM(J41:J42)</f>
        <v>-51000</v>
      </c>
      <c r="AB41" s="83">
        <f>SUM(X41:X42)/SUM(J41:J42)</f>
        <v>0</v>
      </c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165</v>
      </c>
      <c r="C42" s="347"/>
      <c r="D42" s="347" t="s">
        <v>161</v>
      </c>
      <c r="E42" s="347" t="s">
        <v>162</v>
      </c>
      <c r="F42" s="347" t="s">
        <v>71</v>
      </c>
      <c r="G42" s="88"/>
      <c r="H42" s="88"/>
      <c r="I42" s="88"/>
      <c r="J42" s="330"/>
      <c r="K42" s="79">
        <v>1</v>
      </c>
      <c r="L42" s="79">
        <v>1</v>
      </c>
      <c r="M42" s="79">
        <v>0</v>
      </c>
      <c r="N42" s="89">
        <v>0</v>
      </c>
      <c r="O42" s="90">
        <v>0</v>
      </c>
      <c r="P42" s="91">
        <f>N42+O42</f>
        <v>0</v>
      </c>
      <c r="Q42" s="80" t="str">
        <f>IFERROR(P42/M42,"-")</f>
        <v>-</v>
      </c>
      <c r="R42" s="79">
        <v>0</v>
      </c>
      <c r="S42" s="79">
        <v>0</v>
      </c>
      <c r="T42" s="80" t="str">
        <f>IFERROR(R42/(P42),"-")</f>
        <v>-</v>
      </c>
      <c r="U42" s="336"/>
      <c r="V42" s="82">
        <v>0</v>
      </c>
      <c r="W42" s="80" t="str">
        <f>IF(P42=0,"-",V42/P42)</f>
        <v>-</v>
      </c>
      <c r="X42" s="335">
        <v>0</v>
      </c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3.64</v>
      </c>
      <c r="B43" s="347" t="s">
        <v>166</v>
      </c>
      <c r="C43" s="347"/>
      <c r="D43" s="347" t="s">
        <v>76</v>
      </c>
      <c r="E43" s="347" t="s">
        <v>167</v>
      </c>
      <c r="F43" s="347" t="s">
        <v>78</v>
      </c>
      <c r="G43" s="88" t="s">
        <v>168</v>
      </c>
      <c r="H43" s="88" t="s">
        <v>169</v>
      </c>
      <c r="I43" s="348" t="s">
        <v>154</v>
      </c>
      <c r="J43" s="330">
        <v>150000</v>
      </c>
      <c r="K43" s="79">
        <v>0</v>
      </c>
      <c r="L43" s="79">
        <v>0</v>
      </c>
      <c r="M43" s="79">
        <v>0</v>
      </c>
      <c r="N43" s="89">
        <v>3</v>
      </c>
      <c r="O43" s="90">
        <v>0</v>
      </c>
      <c r="P43" s="91">
        <f>N43+O43</f>
        <v>3</v>
      </c>
      <c r="Q43" s="80" t="str">
        <f>IFERROR(P43/M43,"-")</f>
        <v>-</v>
      </c>
      <c r="R43" s="79">
        <v>1</v>
      </c>
      <c r="S43" s="79">
        <v>0</v>
      </c>
      <c r="T43" s="80">
        <f>IFERROR(R43/(P43),"-")</f>
        <v>0.33333333333333</v>
      </c>
      <c r="U43" s="336">
        <f>IFERROR(J43/SUM(N43:O44),"-")</f>
        <v>25000</v>
      </c>
      <c r="V43" s="82">
        <v>1</v>
      </c>
      <c r="W43" s="80">
        <f>IF(P43=0,"-",V43/P43)</f>
        <v>0.33333333333333</v>
      </c>
      <c r="X43" s="335">
        <v>263000</v>
      </c>
      <c r="Y43" s="336">
        <f>IFERROR(X43/P43,"-")</f>
        <v>87666.666666667</v>
      </c>
      <c r="Z43" s="336">
        <f>IFERROR(X43/V43,"-")</f>
        <v>263000</v>
      </c>
      <c r="AA43" s="330">
        <f>SUM(X43:X44)-SUM(J43:J44)</f>
        <v>396000</v>
      </c>
      <c r="AB43" s="83">
        <f>SUM(X43:X44)/SUM(J43:J44)</f>
        <v>3.64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0.66666666666667</v>
      </c>
      <c r="BP43" s="119">
        <v>1</v>
      </c>
      <c r="BQ43" s="120">
        <f>IFERROR(BP43/BN43,"-")</f>
        <v>0.5</v>
      </c>
      <c r="BR43" s="121">
        <v>263000</v>
      </c>
      <c r="BS43" s="122">
        <f>IFERROR(BR43/BN43,"-")</f>
        <v>131500</v>
      </c>
      <c r="BT43" s="123"/>
      <c r="BU43" s="123"/>
      <c r="BV43" s="123">
        <v>1</v>
      </c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263000</v>
      </c>
      <c r="CQ43" s="139">
        <v>263000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/>
      <c r="B44" s="347" t="s">
        <v>170</v>
      </c>
      <c r="C44" s="347"/>
      <c r="D44" s="347" t="s">
        <v>76</v>
      </c>
      <c r="E44" s="347" t="s">
        <v>167</v>
      </c>
      <c r="F44" s="347" t="s">
        <v>71</v>
      </c>
      <c r="G44" s="88"/>
      <c r="H44" s="88"/>
      <c r="I44" s="88"/>
      <c r="J44" s="330"/>
      <c r="K44" s="79">
        <v>22</v>
      </c>
      <c r="L44" s="79">
        <v>12</v>
      </c>
      <c r="M44" s="79">
        <v>7</v>
      </c>
      <c r="N44" s="89">
        <v>3</v>
      </c>
      <c r="O44" s="90">
        <v>0</v>
      </c>
      <c r="P44" s="91">
        <f>N44+O44</f>
        <v>3</v>
      </c>
      <c r="Q44" s="80">
        <f>IFERROR(P44/M44,"-")</f>
        <v>0.42857142857143</v>
      </c>
      <c r="R44" s="79">
        <v>2</v>
      </c>
      <c r="S44" s="79">
        <v>0</v>
      </c>
      <c r="T44" s="80">
        <f>IFERROR(R44/(P44),"-")</f>
        <v>0.66666666666667</v>
      </c>
      <c r="U44" s="336"/>
      <c r="V44" s="82">
        <v>1</v>
      </c>
      <c r="W44" s="80">
        <f>IF(P44=0,"-",V44/P44)</f>
        <v>0.33333333333333</v>
      </c>
      <c r="X44" s="335">
        <v>283000</v>
      </c>
      <c r="Y44" s="336">
        <f>IFERROR(X44/P44,"-")</f>
        <v>94333.333333333</v>
      </c>
      <c r="Z44" s="336">
        <f>IFERROR(X44/V44,"-")</f>
        <v>283000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2</v>
      </c>
      <c r="BX44" s="125">
        <f>IF(P44=0,"",IF(BW44=0,"",(BW44/P44)))</f>
        <v>0.66666666666667</v>
      </c>
      <c r="BY44" s="126">
        <v>1</v>
      </c>
      <c r="BZ44" s="127">
        <f>IFERROR(BY44/BW44,"-")</f>
        <v>0.5</v>
      </c>
      <c r="CA44" s="128">
        <v>43000</v>
      </c>
      <c r="CB44" s="129">
        <f>IFERROR(CA44/BW44,"-")</f>
        <v>21500</v>
      </c>
      <c r="CC44" s="130"/>
      <c r="CD44" s="130"/>
      <c r="CE44" s="130">
        <v>1</v>
      </c>
      <c r="CF44" s="131">
        <v>1</v>
      </c>
      <c r="CG44" s="132">
        <f>IF(P44=0,"",IF(CF44=0,"",(CF44/P44)))</f>
        <v>0.33333333333333</v>
      </c>
      <c r="CH44" s="133">
        <v>1</v>
      </c>
      <c r="CI44" s="134">
        <f>IFERROR(CH44/CF44,"-")</f>
        <v>1</v>
      </c>
      <c r="CJ44" s="135">
        <v>263000</v>
      </c>
      <c r="CK44" s="136">
        <f>IFERROR(CJ44/CF44,"-")</f>
        <v>263000</v>
      </c>
      <c r="CL44" s="137"/>
      <c r="CM44" s="137"/>
      <c r="CN44" s="137">
        <v>1</v>
      </c>
      <c r="CO44" s="138">
        <v>1</v>
      </c>
      <c r="CP44" s="139">
        <v>283000</v>
      </c>
      <c r="CQ44" s="139">
        <v>263000</v>
      </c>
      <c r="CR44" s="139"/>
      <c r="CS44" s="140" t="str">
        <f>IF(AND(CQ44=0,CR44=0),"",IF(AND(CQ44&lt;=100000,CR44&lt;=100000),"",IF(CQ44/CP44&gt;0.7,"男高",IF(CR44/CP44&gt;0.7,"女高",""))))</f>
        <v>男高</v>
      </c>
    </row>
    <row r="45" spans="1:98">
      <c r="A45" s="78">
        <f>AB45</f>
        <v>0</v>
      </c>
      <c r="B45" s="347" t="s">
        <v>171</v>
      </c>
      <c r="C45" s="347"/>
      <c r="D45" s="347" t="s">
        <v>76</v>
      </c>
      <c r="E45" s="347" t="s">
        <v>172</v>
      </c>
      <c r="F45" s="347" t="s">
        <v>78</v>
      </c>
      <c r="G45" s="88" t="s">
        <v>173</v>
      </c>
      <c r="H45" s="88" t="s">
        <v>174</v>
      </c>
      <c r="I45" s="348" t="s">
        <v>150</v>
      </c>
      <c r="J45" s="330">
        <v>130000</v>
      </c>
      <c r="K45" s="79">
        <v>0</v>
      </c>
      <c r="L45" s="79">
        <v>0</v>
      </c>
      <c r="M45" s="79">
        <v>0</v>
      </c>
      <c r="N45" s="89">
        <v>4</v>
      </c>
      <c r="O45" s="90">
        <v>0</v>
      </c>
      <c r="P45" s="91">
        <f>N45+O45</f>
        <v>4</v>
      </c>
      <c r="Q45" s="80" t="str">
        <f>IFERROR(P45/M45,"-")</f>
        <v>-</v>
      </c>
      <c r="R45" s="79">
        <v>0</v>
      </c>
      <c r="S45" s="79">
        <v>0</v>
      </c>
      <c r="T45" s="80">
        <f>IFERROR(R45/(P45),"-")</f>
        <v>0</v>
      </c>
      <c r="U45" s="336">
        <f>IFERROR(J45/SUM(N45:O46),"-")</f>
        <v>32500</v>
      </c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>
        <f>SUM(X45:X46)-SUM(J45:J46)</f>
        <v>-130000</v>
      </c>
      <c r="AB45" s="83">
        <f>SUM(X45:X46)/SUM(J45:J46)</f>
        <v>0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0.25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2</v>
      </c>
      <c r="BO45" s="118">
        <f>IF(P45=0,"",IF(BN45=0,"",(BN45/P45)))</f>
        <v>0.5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0.25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175</v>
      </c>
      <c r="C46" s="347"/>
      <c r="D46" s="347" t="s">
        <v>76</v>
      </c>
      <c r="E46" s="347" t="s">
        <v>172</v>
      </c>
      <c r="F46" s="347" t="s">
        <v>71</v>
      </c>
      <c r="G46" s="88"/>
      <c r="H46" s="88"/>
      <c r="I46" s="88"/>
      <c r="J46" s="330"/>
      <c r="K46" s="79">
        <v>3</v>
      </c>
      <c r="L46" s="79">
        <v>3</v>
      </c>
      <c r="M46" s="79">
        <v>0</v>
      </c>
      <c r="N46" s="89">
        <v>0</v>
      </c>
      <c r="O46" s="90">
        <v>0</v>
      </c>
      <c r="P46" s="91">
        <f>N46+O46</f>
        <v>0</v>
      </c>
      <c r="Q46" s="80" t="str">
        <f>IFERROR(P46/M46,"-")</f>
        <v>-</v>
      </c>
      <c r="R46" s="79">
        <v>0</v>
      </c>
      <c r="S46" s="79">
        <v>0</v>
      </c>
      <c r="T46" s="80" t="str">
        <f>IFERROR(R46/(P46),"-")</f>
        <v>-</v>
      </c>
      <c r="U46" s="336"/>
      <c r="V46" s="82">
        <v>0</v>
      </c>
      <c r="W46" s="80" t="str">
        <f>IF(P46=0,"-",V46/P46)</f>
        <v>-</v>
      </c>
      <c r="X46" s="335">
        <v>0</v>
      </c>
      <c r="Y46" s="336" t="str">
        <f>IFERROR(X46/P46,"-")</f>
        <v>-</v>
      </c>
      <c r="Z46" s="336" t="str">
        <f>IFERROR(X46/V46,"-")</f>
        <v>-</v>
      </c>
      <c r="AA46" s="330"/>
      <c r="AB46" s="83"/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</v>
      </c>
      <c r="B47" s="347" t="s">
        <v>176</v>
      </c>
      <c r="C47" s="347"/>
      <c r="D47" s="347" t="s">
        <v>177</v>
      </c>
      <c r="E47" s="347" t="s">
        <v>178</v>
      </c>
      <c r="F47" s="347" t="s">
        <v>66</v>
      </c>
      <c r="G47" s="88" t="s">
        <v>173</v>
      </c>
      <c r="H47" s="88" t="s">
        <v>174</v>
      </c>
      <c r="I47" s="88" t="s">
        <v>164</v>
      </c>
      <c r="J47" s="330">
        <v>130000</v>
      </c>
      <c r="K47" s="79">
        <v>7</v>
      </c>
      <c r="L47" s="79">
        <v>0</v>
      </c>
      <c r="M47" s="79">
        <v>31</v>
      </c>
      <c r="N47" s="89">
        <v>5</v>
      </c>
      <c r="O47" s="90">
        <v>0</v>
      </c>
      <c r="P47" s="91">
        <f>N47+O47</f>
        <v>5</v>
      </c>
      <c r="Q47" s="80">
        <f>IFERROR(P47/M47,"-")</f>
        <v>0.16129032258065</v>
      </c>
      <c r="R47" s="79">
        <v>0</v>
      </c>
      <c r="S47" s="79">
        <v>1</v>
      </c>
      <c r="T47" s="80">
        <f>IFERROR(R47/(P47),"-")</f>
        <v>0</v>
      </c>
      <c r="U47" s="336">
        <f>IFERROR(J47/SUM(N47:O48),"-")</f>
        <v>26000</v>
      </c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>
        <f>SUM(X47:X48)-SUM(J47:J48)</f>
        <v>-130000</v>
      </c>
      <c r="AB47" s="83">
        <f>SUM(X47:X48)/SUM(J47:J48)</f>
        <v>0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0.4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3</v>
      </c>
      <c r="BX47" s="125">
        <f>IF(P47=0,"",IF(BW47=0,"",(BW47/P47)))</f>
        <v>0.6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179</v>
      </c>
      <c r="C48" s="347"/>
      <c r="D48" s="347" t="s">
        <v>177</v>
      </c>
      <c r="E48" s="347" t="s">
        <v>178</v>
      </c>
      <c r="F48" s="347" t="s">
        <v>71</v>
      </c>
      <c r="G48" s="88"/>
      <c r="H48" s="88"/>
      <c r="I48" s="88"/>
      <c r="J48" s="330"/>
      <c r="K48" s="79">
        <v>5</v>
      </c>
      <c r="L48" s="79">
        <v>5</v>
      </c>
      <c r="M48" s="79">
        <v>0</v>
      </c>
      <c r="N48" s="89">
        <v>0</v>
      </c>
      <c r="O48" s="90">
        <v>0</v>
      </c>
      <c r="P48" s="91">
        <f>N48+O48</f>
        <v>0</v>
      </c>
      <c r="Q48" s="80" t="str">
        <f>IFERROR(P48/M48,"-")</f>
        <v>-</v>
      </c>
      <c r="R48" s="79">
        <v>0</v>
      </c>
      <c r="S48" s="79">
        <v>0</v>
      </c>
      <c r="T48" s="80" t="str">
        <f>IFERROR(R48/(P48),"-")</f>
        <v>-</v>
      </c>
      <c r="U48" s="336"/>
      <c r="V48" s="82">
        <v>0</v>
      </c>
      <c r="W48" s="80" t="str">
        <f>IF(P48=0,"-",V48/P48)</f>
        <v>-</v>
      </c>
      <c r="X48" s="335">
        <v>0</v>
      </c>
      <c r="Y48" s="336" t="str">
        <f>IFERROR(X48/P48,"-")</f>
        <v>-</v>
      </c>
      <c r="Z48" s="336" t="str">
        <f>IFERROR(X48/V48,"-")</f>
        <v>-</v>
      </c>
      <c r="AA48" s="330"/>
      <c r="AB48" s="83"/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30"/>
      <c r="B49" s="85"/>
      <c r="C49" s="86"/>
      <c r="D49" s="86"/>
      <c r="E49" s="86"/>
      <c r="F49" s="87"/>
      <c r="G49" s="88"/>
      <c r="H49" s="88"/>
      <c r="I49" s="88"/>
      <c r="J49" s="331"/>
      <c r="K49" s="34"/>
      <c r="L49" s="34"/>
      <c r="M49" s="31"/>
      <c r="N49" s="23"/>
      <c r="O49" s="23"/>
      <c r="P49" s="23"/>
      <c r="Q49" s="32"/>
      <c r="R49" s="32"/>
      <c r="S49" s="23"/>
      <c r="T49" s="32"/>
      <c r="U49" s="337"/>
      <c r="V49" s="25"/>
      <c r="W49" s="25"/>
      <c r="X49" s="337"/>
      <c r="Y49" s="337"/>
      <c r="Z49" s="337"/>
      <c r="AA49" s="337"/>
      <c r="AB49" s="33"/>
      <c r="AC49" s="57"/>
      <c r="AD49" s="61"/>
      <c r="AE49" s="62"/>
      <c r="AF49" s="61"/>
      <c r="AG49" s="65"/>
      <c r="AH49" s="66"/>
      <c r="AI49" s="67"/>
      <c r="AJ49" s="68"/>
      <c r="AK49" s="68"/>
      <c r="AL49" s="68"/>
      <c r="AM49" s="61"/>
      <c r="AN49" s="62"/>
      <c r="AO49" s="61"/>
      <c r="AP49" s="65"/>
      <c r="AQ49" s="66"/>
      <c r="AR49" s="67"/>
      <c r="AS49" s="68"/>
      <c r="AT49" s="68"/>
      <c r="AU49" s="68"/>
      <c r="AV49" s="61"/>
      <c r="AW49" s="62"/>
      <c r="AX49" s="61"/>
      <c r="AY49" s="65"/>
      <c r="AZ49" s="66"/>
      <c r="BA49" s="67"/>
      <c r="BB49" s="68"/>
      <c r="BC49" s="68"/>
      <c r="BD49" s="68"/>
      <c r="BE49" s="61"/>
      <c r="BF49" s="62"/>
      <c r="BG49" s="61"/>
      <c r="BH49" s="65"/>
      <c r="BI49" s="66"/>
      <c r="BJ49" s="67"/>
      <c r="BK49" s="68"/>
      <c r="BL49" s="68"/>
      <c r="BM49" s="68"/>
      <c r="BN49" s="63"/>
      <c r="BO49" s="64"/>
      <c r="BP49" s="61"/>
      <c r="BQ49" s="65"/>
      <c r="BR49" s="66"/>
      <c r="BS49" s="67"/>
      <c r="BT49" s="68"/>
      <c r="BU49" s="68"/>
      <c r="BV49" s="68"/>
      <c r="BW49" s="63"/>
      <c r="BX49" s="64"/>
      <c r="BY49" s="61"/>
      <c r="BZ49" s="65"/>
      <c r="CA49" s="66"/>
      <c r="CB49" s="67"/>
      <c r="CC49" s="68"/>
      <c r="CD49" s="68"/>
      <c r="CE49" s="68"/>
      <c r="CF49" s="63"/>
      <c r="CG49" s="64"/>
      <c r="CH49" s="61"/>
      <c r="CI49" s="65"/>
      <c r="CJ49" s="66"/>
      <c r="CK49" s="67"/>
      <c r="CL49" s="68"/>
      <c r="CM49" s="68"/>
      <c r="CN49" s="68"/>
      <c r="CO49" s="69"/>
      <c r="CP49" s="66"/>
      <c r="CQ49" s="66"/>
      <c r="CR49" s="66"/>
      <c r="CS49" s="70"/>
    </row>
    <row r="50" spans="1:98">
      <c r="A50" s="30"/>
      <c r="B50" s="37"/>
      <c r="C50" s="21"/>
      <c r="D50" s="21"/>
      <c r="E50" s="21"/>
      <c r="F50" s="22"/>
      <c r="G50" s="36"/>
      <c r="H50" s="36"/>
      <c r="I50" s="73"/>
      <c r="J50" s="332"/>
      <c r="K50" s="34"/>
      <c r="L50" s="34"/>
      <c r="M50" s="31"/>
      <c r="N50" s="23"/>
      <c r="O50" s="23"/>
      <c r="P50" s="23"/>
      <c r="Q50" s="32"/>
      <c r="R50" s="32"/>
      <c r="S50" s="23"/>
      <c r="T50" s="32"/>
      <c r="U50" s="337"/>
      <c r="V50" s="25"/>
      <c r="W50" s="25"/>
      <c r="X50" s="337"/>
      <c r="Y50" s="337"/>
      <c r="Z50" s="337"/>
      <c r="AA50" s="337"/>
      <c r="AB50" s="33"/>
      <c r="AC50" s="59"/>
      <c r="AD50" s="61"/>
      <c r="AE50" s="62"/>
      <c r="AF50" s="61"/>
      <c r="AG50" s="65"/>
      <c r="AH50" s="66"/>
      <c r="AI50" s="67"/>
      <c r="AJ50" s="68"/>
      <c r="AK50" s="68"/>
      <c r="AL50" s="68"/>
      <c r="AM50" s="61"/>
      <c r="AN50" s="62"/>
      <c r="AO50" s="61"/>
      <c r="AP50" s="65"/>
      <c r="AQ50" s="66"/>
      <c r="AR50" s="67"/>
      <c r="AS50" s="68"/>
      <c r="AT50" s="68"/>
      <c r="AU50" s="68"/>
      <c r="AV50" s="61"/>
      <c r="AW50" s="62"/>
      <c r="AX50" s="61"/>
      <c r="AY50" s="65"/>
      <c r="AZ50" s="66"/>
      <c r="BA50" s="67"/>
      <c r="BB50" s="68"/>
      <c r="BC50" s="68"/>
      <c r="BD50" s="68"/>
      <c r="BE50" s="61"/>
      <c r="BF50" s="62"/>
      <c r="BG50" s="61"/>
      <c r="BH50" s="65"/>
      <c r="BI50" s="66"/>
      <c r="BJ50" s="67"/>
      <c r="BK50" s="68"/>
      <c r="BL50" s="68"/>
      <c r="BM50" s="68"/>
      <c r="BN50" s="63"/>
      <c r="BO50" s="64"/>
      <c r="BP50" s="61"/>
      <c r="BQ50" s="65"/>
      <c r="BR50" s="66"/>
      <c r="BS50" s="67"/>
      <c r="BT50" s="68"/>
      <c r="BU50" s="68"/>
      <c r="BV50" s="68"/>
      <c r="BW50" s="63"/>
      <c r="BX50" s="64"/>
      <c r="BY50" s="61"/>
      <c r="BZ50" s="65"/>
      <c r="CA50" s="66"/>
      <c r="CB50" s="67"/>
      <c r="CC50" s="68"/>
      <c r="CD50" s="68"/>
      <c r="CE50" s="68"/>
      <c r="CF50" s="63"/>
      <c r="CG50" s="64"/>
      <c r="CH50" s="61"/>
      <c r="CI50" s="65"/>
      <c r="CJ50" s="66"/>
      <c r="CK50" s="67"/>
      <c r="CL50" s="68"/>
      <c r="CM50" s="68"/>
      <c r="CN50" s="68"/>
      <c r="CO50" s="69"/>
      <c r="CP50" s="66"/>
      <c r="CQ50" s="66"/>
      <c r="CR50" s="66"/>
      <c r="CS50" s="70"/>
    </row>
    <row r="51" spans="1:98">
      <c r="A51" s="19">
        <f>AB51</f>
        <v>0.86152841280209</v>
      </c>
      <c r="B51" s="39"/>
      <c r="C51" s="39"/>
      <c r="D51" s="39"/>
      <c r="E51" s="39"/>
      <c r="F51" s="39"/>
      <c r="G51" s="40" t="s">
        <v>180</v>
      </c>
      <c r="H51" s="40"/>
      <c r="I51" s="40"/>
      <c r="J51" s="333">
        <f>SUM(J6:J50)</f>
        <v>1531000</v>
      </c>
      <c r="K51" s="41">
        <f>SUM(K6:K50)</f>
        <v>847</v>
      </c>
      <c r="L51" s="41">
        <f>SUM(L6:L50)</f>
        <v>176</v>
      </c>
      <c r="M51" s="41">
        <f>SUM(M6:M50)</f>
        <v>511</v>
      </c>
      <c r="N51" s="41">
        <f>SUM(N6:N50)</f>
        <v>82</v>
      </c>
      <c r="O51" s="41">
        <f>SUM(O6:O50)</f>
        <v>0</v>
      </c>
      <c r="P51" s="41">
        <f>SUM(P6:P50)</f>
        <v>82</v>
      </c>
      <c r="Q51" s="42">
        <f>IFERROR(P51/M51,"-")</f>
        <v>0.16046966731898</v>
      </c>
      <c r="R51" s="76">
        <f>SUM(R6:R50)</f>
        <v>11</v>
      </c>
      <c r="S51" s="76">
        <f>SUM(S6:S50)</f>
        <v>10</v>
      </c>
      <c r="T51" s="42">
        <f>IFERROR(R51/P51,"-")</f>
        <v>0.13414634146341</v>
      </c>
      <c r="U51" s="338">
        <f>IFERROR(J51/P51,"-")</f>
        <v>18670.731707317</v>
      </c>
      <c r="V51" s="44">
        <f>SUM(V6:V50)</f>
        <v>16</v>
      </c>
      <c r="W51" s="42">
        <f>IFERROR(V51/P51,"-")</f>
        <v>0.19512195121951</v>
      </c>
      <c r="X51" s="333">
        <f>SUM(X6:X50)</f>
        <v>1319000</v>
      </c>
      <c r="Y51" s="333">
        <f>IFERROR(X51/P51,"-")</f>
        <v>16085.365853659</v>
      </c>
      <c r="Z51" s="333">
        <f>IFERROR(X51/V51,"-")</f>
        <v>82437.5</v>
      </c>
      <c r="AA51" s="333">
        <f>X51-J51</f>
        <v>-212000</v>
      </c>
      <c r="AB51" s="45">
        <f>X51/J51</f>
        <v>0.86152841280209</v>
      </c>
      <c r="AC51" s="58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  <c r="CI51" s="60"/>
      <c r="CJ51" s="60"/>
      <c r="CK51" s="60"/>
      <c r="CL51" s="60"/>
      <c r="CM51" s="60"/>
      <c r="CN51" s="60"/>
      <c r="CO51" s="60"/>
      <c r="CP51" s="60"/>
      <c r="CQ51" s="60"/>
      <c r="CR51" s="60"/>
      <c r="CS5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6"/>
    <mergeCell ref="J22:J26"/>
    <mergeCell ref="U22:U26"/>
    <mergeCell ref="AA22:AA26"/>
    <mergeCell ref="AB22:AB26"/>
    <mergeCell ref="A27:A31"/>
    <mergeCell ref="J27:J31"/>
    <mergeCell ref="U27:U31"/>
    <mergeCell ref="AA27:AA31"/>
    <mergeCell ref="AB27:AB31"/>
    <mergeCell ref="A32:A35"/>
    <mergeCell ref="J32:J35"/>
    <mergeCell ref="U32:U35"/>
    <mergeCell ref="AA32:AA35"/>
    <mergeCell ref="AB32:AB35"/>
    <mergeCell ref="A36:A40"/>
    <mergeCell ref="J36:J40"/>
    <mergeCell ref="U36:U40"/>
    <mergeCell ref="AA36:AA40"/>
    <mergeCell ref="AB36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181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0.062162162162162</v>
      </c>
      <c r="B6" s="347" t="s">
        <v>182</v>
      </c>
      <c r="C6" s="347" t="s">
        <v>183</v>
      </c>
      <c r="D6" s="347" t="s">
        <v>184</v>
      </c>
      <c r="E6" s="347" t="s">
        <v>185</v>
      </c>
      <c r="F6" s="347" t="s">
        <v>186</v>
      </c>
      <c r="G6" s="88" t="s">
        <v>187</v>
      </c>
      <c r="H6" s="88" t="s">
        <v>188</v>
      </c>
      <c r="I6" s="88" t="s">
        <v>189</v>
      </c>
      <c r="J6" s="330">
        <v>370000</v>
      </c>
      <c r="K6" s="79">
        <v>66</v>
      </c>
      <c r="L6" s="79">
        <v>0</v>
      </c>
      <c r="M6" s="79">
        <v>157</v>
      </c>
      <c r="N6" s="89">
        <v>14</v>
      </c>
      <c r="O6" s="90">
        <v>0</v>
      </c>
      <c r="P6" s="91">
        <f>N6+O6</f>
        <v>14</v>
      </c>
      <c r="Q6" s="80">
        <f>IFERROR(P6/M6,"-")</f>
        <v>0.089171974522293</v>
      </c>
      <c r="R6" s="79">
        <v>2</v>
      </c>
      <c r="S6" s="79">
        <v>2</v>
      </c>
      <c r="T6" s="80">
        <f>IFERROR(R6/(P6),"-")</f>
        <v>0.14285714285714</v>
      </c>
      <c r="U6" s="336">
        <f>IFERROR(J6/SUM(N6:O7),"-")</f>
        <v>16818.181818182</v>
      </c>
      <c r="V6" s="82">
        <v>1</v>
      </c>
      <c r="W6" s="80">
        <f>IF(P6=0,"-",V6/P6)</f>
        <v>0.071428571428571</v>
      </c>
      <c r="X6" s="335">
        <v>23000</v>
      </c>
      <c r="Y6" s="336">
        <f>IFERROR(X6/P6,"-")</f>
        <v>1642.8571428571</v>
      </c>
      <c r="Z6" s="336">
        <f>IFERROR(X6/V6,"-")</f>
        <v>23000</v>
      </c>
      <c r="AA6" s="330">
        <f>SUM(X6:X7)-SUM(J6:J7)</f>
        <v>-347000</v>
      </c>
      <c r="AB6" s="83">
        <f>SUM(X6:X7)/SUM(J6:J7)</f>
        <v>0.062162162162162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0.21428571428571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0.071428571428571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0.42857142857143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0.28571428571429</v>
      </c>
      <c r="BY6" s="126">
        <v>1</v>
      </c>
      <c r="BZ6" s="127">
        <f>IFERROR(BY6/BW6,"-")</f>
        <v>0.25</v>
      </c>
      <c r="CA6" s="128">
        <v>23000</v>
      </c>
      <c r="CB6" s="129">
        <f>IFERROR(CA6/BW6,"-")</f>
        <v>5750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23000</v>
      </c>
      <c r="CQ6" s="139">
        <v>23000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190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95</v>
      </c>
      <c r="L7" s="79">
        <v>54</v>
      </c>
      <c r="M7" s="79">
        <v>18</v>
      </c>
      <c r="N7" s="89">
        <v>8</v>
      </c>
      <c r="O7" s="90">
        <v>0</v>
      </c>
      <c r="P7" s="91">
        <f>N7+O7</f>
        <v>8</v>
      </c>
      <c r="Q7" s="80">
        <f>IFERROR(P7/M7,"-")</f>
        <v>0.44444444444444</v>
      </c>
      <c r="R7" s="79">
        <v>0</v>
      </c>
      <c r="S7" s="79">
        <v>0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7" t="s">
        <v>191</v>
      </c>
      <c r="C8" s="347" t="s">
        <v>192</v>
      </c>
      <c r="D8" s="347" t="s">
        <v>193</v>
      </c>
      <c r="E8" s="347"/>
      <c r="F8" s="347" t="s">
        <v>66</v>
      </c>
      <c r="G8" s="88" t="s">
        <v>194</v>
      </c>
      <c r="H8" s="88" t="s">
        <v>195</v>
      </c>
      <c r="I8" s="88" t="s">
        <v>196</v>
      </c>
      <c r="J8" s="330">
        <v>45000</v>
      </c>
      <c r="K8" s="79">
        <v>6</v>
      </c>
      <c r="L8" s="79">
        <v>0</v>
      </c>
      <c r="M8" s="79">
        <v>21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>
        <f>IFERROR(J8/SUM(N8:O9),"-")</f>
        <v>11250</v>
      </c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>
        <f>SUM(X8:X9)-SUM(J8:J9)</f>
        <v>-45000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197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45</v>
      </c>
      <c r="L9" s="79">
        <v>29</v>
      </c>
      <c r="M9" s="79">
        <v>13</v>
      </c>
      <c r="N9" s="89">
        <v>4</v>
      </c>
      <c r="O9" s="90">
        <v>0</v>
      </c>
      <c r="P9" s="91">
        <f>N9+O9</f>
        <v>4</v>
      </c>
      <c r="Q9" s="80">
        <f>IFERROR(P9/M9,"-")</f>
        <v>0.30769230769231</v>
      </c>
      <c r="R9" s="79">
        <v>1</v>
      </c>
      <c r="S9" s="79">
        <v>2</v>
      </c>
      <c r="T9" s="80">
        <f>IFERROR(R9/(P9),"-")</f>
        <v>0.25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0.08</v>
      </c>
      <c r="B10" s="347" t="s">
        <v>198</v>
      </c>
      <c r="C10" s="347" t="s">
        <v>183</v>
      </c>
      <c r="D10" s="347" t="s">
        <v>199</v>
      </c>
      <c r="E10" s="347"/>
      <c r="F10" s="347" t="s">
        <v>66</v>
      </c>
      <c r="G10" s="88" t="s">
        <v>200</v>
      </c>
      <c r="H10" s="88" t="s">
        <v>201</v>
      </c>
      <c r="I10" s="88" t="s">
        <v>189</v>
      </c>
      <c r="J10" s="330">
        <v>125000</v>
      </c>
      <c r="K10" s="79">
        <v>10</v>
      </c>
      <c r="L10" s="79">
        <v>0</v>
      </c>
      <c r="M10" s="79">
        <v>28</v>
      </c>
      <c r="N10" s="89">
        <v>6</v>
      </c>
      <c r="O10" s="90">
        <v>0</v>
      </c>
      <c r="P10" s="91">
        <f>N10+O10</f>
        <v>6</v>
      </c>
      <c r="Q10" s="80">
        <f>IFERROR(P10/M10,"-")</f>
        <v>0.21428571428571</v>
      </c>
      <c r="R10" s="79">
        <v>0</v>
      </c>
      <c r="S10" s="79">
        <v>2</v>
      </c>
      <c r="T10" s="80">
        <f>IFERROR(R10/(P10),"-")</f>
        <v>0</v>
      </c>
      <c r="U10" s="336">
        <f>IFERROR(J10/SUM(N10:O11),"-")</f>
        <v>10416.666666667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-115000</v>
      </c>
      <c r="AB10" s="83">
        <f>SUM(X10:X11)/SUM(J10:J11)</f>
        <v>0.08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0.33333333333333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0.16666666666667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202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>
        <v>112</v>
      </c>
      <c r="L11" s="79">
        <v>47</v>
      </c>
      <c r="M11" s="79">
        <v>64</v>
      </c>
      <c r="N11" s="89">
        <v>6</v>
      </c>
      <c r="O11" s="90">
        <v>0</v>
      </c>
      <c r="P11" s="91">
        <f>N11+O11</f>
        <v>6</v>
      </c>
      <c r="Q11" s="80">
        <f>IFERROR(P11/M11,"-")</f>
        <v>0.09375</v>
      </c>
      <c r="R11" s="79">
        <v>2</v>
      </c>
      <c r="S11" s="79">
        <v>0</v>
      </c>
      <c r="T11" s="80">
        <f>IFERROR(R11/(P11),"-")</f>
        <v>0.33333333333333</v>
      </c>
      <c r="U11" s="336"/>
      <c r="V11" s="82">
        <v>0</v>
      </c>
      <c r="W11" s="80">
        <f>IF(P11=0,"-",V11/P11)</f>
        <v>0</v>
      </c>
      <c r="X11" s="335">
        <v>10000</v>
      </c>
      <c r="Y11" s="336">
        <f>IFERROR(X11/P11,"-")</f>
        <v>1666.6666666667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0.33333333333333</v>
      </c>
      <c r="BG11" s="110">
        <v>1</v>
      </c>
      <c r="BH11" s="112">
        <f>IFERROR(BG11/BE11,"-")</f>
        <v>0.5</v>
      </c>
      <c r="BI11" s="113">
        <v>591000</v>
      </c>
      <c r="BJ11" s="114">
        <f>IFERROR(BI11/BE11,"-")</f>
        <v>295500</v>
      </c>
      <c r="BK11" s="115"/>
      <c r="BL11" s="115"/>
      <c r="BM11" s="115">
        <v>1</v>
      </c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3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0.16666666666667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10000</v>
      </c>
      <c r="CQ11" s="139">
        <v>591000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0.13333333333333</v>
      </c>
      <c r="B12" s="347" t="s">
        <v>203</v>
      </c>
      <c r="C12" s="347" t="s">
        <v>192</v>
      </c>
      <c r="D12" s="347" t="s">
        <v>199</v>
      </c>
      <c r="E12" s="347"/>
      <c r="F12" s="347" t="s">
        <v>87</v>
      </c>
      <c r="G12" s="88" t="s">
        <v>204</v>
      </c>
      <c r="H12" s="88" t="s">
        <v>201</v>
      </c>
      <c r="I12" s="88" t="s">
        <v>205</v>
      </c>
      <c r="J12" s="330">
        <v>75000</v>
      </c>
      <c r="K12" s="79">
        <v>29</v>
      </c>
      <c r="L12" s="79">
        <v>0</v>
      </c>
      <c r="M12" s="79">
        <v>71</v>
      </c>
      <c r="N12" s="89">
        <v>11</v>
      </c>
      <c r="O12" s="90">
        <v>0</v>
      </c>
      <c r="P12" s="91">
        <f>N12+O12</f>
        <v>11</v>
      </c>
      <c r="Q12" s="80">
        <f>IFERROR(P12/M12,"-")</f>
        <v>0.15492957746479</v>
      </c>
      <c r="R12" s="79">
        <v>0</v>
      </c>
      <c r="S12" s="79">
        <v>3</v>
      </c>
      <c r="T12" s="80">
        <f>IFERROR(R12/(P12),"-")</f>
        <v>0</v>
      </c>
      <c r="U12" s="336">
        <f>IFERROR(J12/SUM(N12:O13),"-")</f>
        <v>3571.4285714286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-65000</v>
      </c>
      <c r="AB12" s="83">
        <f>SUM(X12:X13)/SUM(J12:J13)</f>
        <v>0.13333333333333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0.090909090909091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0.090909090909091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7</v>
      </c>
      <c r="BO12" s="118">
        <f>IF(P12=0,"",IF(BN12=0,"",(BN12/P12)))</f>
        <v>0.63636363636364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0.18181818181818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206</v>
      </c>
      <c r="C13" s="347"/>
      <c r="D13" s="347"/>
      <c r="E13" s="347"/>
      <c r="F13" s="347" t="s">
        <v>71</v>
      </c>
      <c r="G13" s="88"/>
      <c r="H13" s="88"/>
      <c r="I13" s="88"/>
      <c r="J13" s="330"/>
      <c r="K13" s="79">
        <v>142</v>
      </c>
      <c r="L13" s="79">
        <v>59</v>
      </c>
      <c r="M13" s="79">
        <v>59</v>
      </c>
      <c r="N13" s="89">
        <v>10</v>
      </c>
      <c r="O13" s="90">
        <v>0</v>
      </c>
      <c r="P13" s="91">
        <f>N13+O13</f>
        <v>10</v>
      </c>
      <c r="Q13" s="80">
        <f>IFERROR(P13/M13,"-")</f>
        <v>0.16949152542373</v>
      </c>
      <c r="R13" s="79">
        <v>1</v>
      </c>
      <c r="S13" s="79">
        <v>1</v>
      </c>
      <c r="T13" s="80">
        <f>IFERROR(R13/(P13),"-")</f>
        <v>0.1</v>
      </c>
      <c r="U13" s="336"/>
      <c r="V13" s="82">
        <v>1</v>
      </c>
      <c r="W13" s="80">
        <f>IF(P13=0,"-",V13/P13)</f>
        <v>0.1</v>
      </c>
      <c r="X13" s="335">
        <v>10000</v>
      </c>
      <c r="Y13" s="336">
        <f>IFERROR(X13/P13,"-")</f>
        <v>1000</v>
      </c>
      <c r="Z13" s="336">
        <f>IFERROR(X13/V13,"-")</f>
        <v>10000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4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4</v>
      </c>
      <c r="BX13" s="125">
        <f>IF(P13=0,"",IF(BW13=0,"",(BW13/P13)))</f>
        <v>0.4</v>
      </c>
      <c r="BY13" s="126">
        <v>2</v>
      </c>
      <c r="BZ13" s="127">
        <f>IFERROR(BY13/BW13,"-")</f>
        <v>0.5</v>
      </c>
      <c r="CA13" s="128">
        <v>40000</v>
      </c>
      <c r="CB13" s="129">
        <f>IFERROR(CA13/BW13,"-")</f>
        <v>10000</v>
      </c>
      <c r="CC13" s="130">
        <v>1</v>
      </c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10000</v>
      </c>
      <c r="CQ13" s="139">
        <v>30000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33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7"/>
      <c r="V14" s="25"/>
      <c r="W14" s="25"/>
      <c r="X14" s="337"/>
      <c r="Y14" s="337"/>
      <c r="Z14" s="337"/>
      <c r="AA14" s="33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7"/>
      <c r="V15" s="25"/>
      <c r="W15" s="25"/>
      <c r="X15" s="337"/>
      <c r="Y15" s="337"/>
      <c r="Z15" s="337"/>
      <c r="AA15" s="33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0.069918699186992</v>
      </c>
      <c r="B16" s="39"/>
      <c r="C16" s="39"/>
      <c r="D16" s="39"/>
      <c r="E16" s="39"/>
      <c r="F16" s="39"/>
      <c r="G16" s="40" t="s">
        <v>207</v>
      </c>
      <c r="H16" s="40"/>
      <c r="I16" s="40"/>
      <c r="J16" s="333">
        <f>SUM(J6:J15)</f>
        <v>615000</v>
      </c>
      <c r="K16" s="41">
        <f>SUM(K6:K15)</f>
        <v>505</v>
      </c>
      <c r="L16" s="41">
        <f>SUM(L6:L15)</f>
        <v>189</v>
      </c>
      <c r="M16" s="41">
        <f>SUM(M6:M15)</f>
        <v>431</v>
      </c>
      <c r="N16" s="41">
        <f>SUM(N6:N15)</f>
        <v>59</v>
      </c>
      <c r="O16" s="41">
        <f>SUM(O6:O15)</f>
        <v>0</v>
      </c>
      <c r="P16" s="41">
        <f>SUM(P6:P15)</f>
        <v>59</v>
      </c>
      <c r="Q16" s="42">
        <f>IFERROR(P16/M16,"-")</f>
        <v>0.1368909512761</v>
      </c>
      <c r="R16" s="76">
        <f>SUM(R6:R15)</f>
        <v>6</v>
      </c>
      <c r="S16" s="76">
        <f>SUM(S6:S15)</f>
        <v>10</v>
      </c>
      <c r="T16" s="42">
        <f>IFERROR(R16/P16,"-")</f>
        <v>0.10169491525424</v>
      </c>
      <c r="U16" s="338">
        <f>IFERROR(J16/P16,"-")</f>
        <v>10423.728813559</v>
      </c>
      <c r="V16" s="44">
        <f>SUM(V6:V15)</f>
        <v>2</v>
      </c>
      <c r="W16" s="42">
        <f>IFERROR(V16/P16,"-")</f>
        <v>0.033898305084746</v>
      </c>
      <c r="X16" s="333">
        <f>SUM(X6:X15)</f>
        <v>43000</v>
      </c>
      <c r="Y16" s="333">
        <f>IFERROR(X16/P16,"-")</f>
        <v>728.81355932203</v>
      </c>
      <c r="Z16" s="333">
        <f>IFERROR(X16/V16,"-")</f>
        <v>21500</v>
      </c>
      <c r="AA16" s="333">
        <f>X16-J16</f>
        <v>-572000</v>
      </c>
      <c r="AB16" s="45">
        <f>X16/J16</f>
        <v>0.069918699186992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208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209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210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211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212</v>
      </c>
      <c r="C6" s="347"/>
      <c r="D6" s="347" t="s">
        <v>213</v>
      </c>
      <c r="E6" s="175" t="s">
        <v>214</v>
      </c>
      <c r="F6" s="175" t="s">
        <v>215</v>
      </c>
      <c r="G6" s="340">
        <v>0</v>
      </c>
      <c r="H6" s="340">
        <v>1500</v>
      </c>
      <c r="I6" s="176">
        <v>0</v>
      </c>
      <c r="J6" s="176">
        <v>0</v>
      </c>
      <c r="K6" s="176">
        <v>1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216</v>
      </c>
      <c r="C7" s="347"/>
      <c r="D7" s="347" t="s">
        <v>213</v>
      </c>
      <c r="E7" s="175" t="s">
        <v>217</v>
      </c>
      <c r="F7" s="175" t="s">
        <v>215</v>
      </c>
      <c r="G7" s="340">
        <v>0</v>
      </c>
      <c r="H7" s="340">
        <v>1500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218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1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219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209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220</v>
      </c>
      <c r="C6" s="347" t="s">
        <v>221</v>
      </c>
      <c r="D6" s="347" t="s">
        <v>186</v>
      </c>
      <c r="E6" s="175" t="s">
        <v>222</v>
      </c>
      <c r="F6" s="175" t="s">
        <v>215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2.2565296702648</v>
      </c>
      <c r="B7" s="347" t="s">
        <v>223</v>
      </c>
      <c r="C7" s="347" t="s">
        <v>221</v>
      </c>
      <c r="D7" s="347" t="s">
        <v>186</v>
      </c>
      <c r="E7" s="175" t="s">
        <v>224</v>
      </c>
      <c r="F7" s="175" t="s">
        <v>215</v>
      </c>
      <c r="G7" s="340">
        <v>3354419</v>
      </c>
      <c r="H7" s="176">
        <v>4875</v>
      </c>
      <c r="I7" s="176">
        <v>0</v>
      </c>
      <c r="J7" s="176">
        <v>182022</v>
      </c>
      <c r="K7" s="177">
        <v>819</v>
      </c>
      <c r="L7" s="179">
        <f>IFERROR(K7/J7,"-")</f>
        <v>0.004499456109701</v>
      </c>
      <c r="M7" s="176">
        <v>39</v>
      </c>
      <c r="N7" s="176">
        <v>166</v>
      </c>
      <c r="O7" s="179">
        <f>IFERROR(M7/(K7),"-")</f>
        <v>0.047619047619048</v>
      </c>
      <c r="P7" s="180">
        <f>IFERROR(G7/SUM(K7:K7),"-")</f>
        <v>4095.7496947497</v>
      </c>
      <c r="Q7" s="181">
        <v>83</v>
      </c>
      <c r="R7" s="179">
        <f>IF(K7=0,"-",Q7/K7)</f>
        <v>0.1013431013431</v>
      </c>
      <c r="S7" s="345">
        <v>7569346</v>
      </c>
      <c r="T7" s="346">
        <f>IFERROR(S7/K7,"-")</f>
        <v>9242.1807081807</v>
      </c>
      <c r="U7" s="346">
        <f>IFERROR(S7/Q7,"-")</f>
        <v>91196.939759036</v>
      </c>
      <c r="V7" s="340">
        <f>SUM(S7:S7)-SUM(G7:G7)</f>
        <v>4214927</v>
      </c>
      <c r="W7" s="183">
        <f>SUM(S7:S7)/SUM(G7:G7)</f>
        <v>2.2565296702648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>
        <f>IF(K7=0,"",IF(AH7=0,"",(AH7/K7)))</f>
        <v>0</v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>
        <v>4</v>
      </c>
      <c r="AR7" s="197">
        <f>IF(K7=0,"",IF(AQ7=0,"",(AQ7/K7)))</f>
        <v>0.0048840048840049</v>
      </c>
      <c r="AS7" s="196">
        <v>1</v>
      </c>
      <c r="AT7" s="198">
        <f>IFERROR(AS7/AQ7,"-")</f>
        <v>0.25</v>
      </c>
      <c r="AU7" s="199">
        <v>10000</v>
      </c>
      <c r="AV7" s="200">
        <f>IFERROR(AU7/AQ7,"-")</f>
        <v>2500</v>
      </c>
      <c r="AW7" s="201"/>
      <c r="AX7" s="201">
        <v>1</v>
      </c>
      <c r="AY7" s="201"/>
      <c r="AZ7" s="202">
        <v>32</v>
      </c>
      <c r="BA7" s="203">
        <f>IF(K7=0,"",IF(AZ7=0,"",(AZ7/K7)))</f>
        <v>0.039072039072039</v>
      </c>
      <c r="BB7" s="202">
        <v>3</v>
      </c>
      <c r="BC7" s="204">
        <f>IFERROR(BB7/AZ7,"-")</f>
        <v>0.09375</v>
      </c>
      <c r="BD7" s="205">
        <v>49000</v>
      </c>
      <c r="BE7" s="206">
        <f>IFERROR(BD7/AZ7,"-")</f>
        <v>1531.25</v>
      </c>
      <c r="BF7" s="207"/>
      <c r="BG7" s="207">
        <v>2</v>
      </c>
      <c r="BH7" s="207">
        <v>1</v>
      </c>
      <c r="BI7" s="208">
        <v>344</v>
      </c>
      <c r="BJ7" s="209">
        <f>IF(K7=0,"",IF(BI7=0,"",(BI7/K7)))</f>
        <v>0.42002442002442</v>
      </c>
      <c r="BK7" s="210">
        <v>39</v>
      </c>
      <c r="BL7" s="211">
        <f>IFERROR(BK7/BI7,"-")</f>
        <v>0.11337209302326</v>
      </c>
      <c r="BM7" s="212">
        <v>3237300</v>
      </c>
      <c r="BN7" s="213">
        <f>IFERROR(BM7/BI7,"-")</f>
        <v>9410.7558139535</v>
      </c>
      <c r="BO7" s="214">
        <v>17</v>
      </c>
      <c r="BP7" s="214">
        <v>4</v>
      </c>
      <c r="BQ7" s="214">
        <v>18</v>
      </c>
      <c r="BR7" s="215">
        <v>319</v>
      </c>
      <c r="BS7" s="216">
        <f>IF(K7=0,"",IF(BR7=0,"",(BR7/K7)))</f>
        <v>0.38949938949939</v>
      </c>
      <c r="BT7" s="217">
        <v>28</v>
      </c>
      <c r="BU7" s="218">
        <f>IFERROR(BT7/BR7,"-")</f>
        <v>0.087774294670846</v>
      </c>
      <c r="BV7" s="219">
        <v>1678100</v>
      </c>
      <c r="BW7" s="220">
        <f>IFERROR(BV7/BR7,"-")</f>
        <v>5260.5015673981</v>
      </c>
      <c r="BX7" s="221">
        <v>8</v>
      </c>
      <c r="BY7" s="221">
        <v>3</v>
      </c>
      <c r="BZ7" s="221">
        <v>17</v>
      </c>
      <c r="CA7" s="222">
        <v>120</v>
      </c>
      <c r="CB7" s="223">
        <f>IF(K7=0,"",IF(CA7=0,"",(CA7/K7)))</f>
        <v>0.14652014652015</v>
      </c>
      <c r="CC7" s="224">
        <v>12</v>
      </c>
      <c r="CD7" s="225">
        <f>IFERROR(CC7/CA7,"-")</f>
        <v>0.1</v>
      </c>
      <c r="CE7" s="226">
        <v>2594946</v>
      </c>
      <c r="CF7" s="227">
        <f>IFERROR(CE7/CA7,"-")</f>
        <v>21624.55</v>
      </c>
      <c r="CG7" s="228">
        <v>1</v>
      </c>
      <c r="CH7" s="228">
        <v>2</v>
      </c>
      <c r="CI7" s="228">
        <v>9</v>
      </c>
      <c r="CJ7" s="229">
        <v>83</v>
      </c>
      <c r="CK7" s="230">
        <v>7569346</v>
      </c>
      <c r="CL7" s="230">
        <v>1460000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2.4041091020061</v>
      </c>
      <c r="B8" s="347" t="s">
        <v>225</v>
      </c>
      <c r="C8" s="347" t="s">
        <v>221</v>
      </c>
      <c r="D8" s="347" t="s">
        <v>186</v>
      </c>
      <c r="E8" s="175" t="s">
        <v>226</v>
      </c>
      <c r="F8" s="175" t="s">
        <v>215</v>
      </c>
      <c r="G8" s="340">
        <v>1350076</v>
      </c>
      <c r="H8" s="176">
        <v>1852</v>
      </c>
      <c r="I8" s="176">
        <v>0</v>
      </c>
      <c r="J8" s="176">
        <v>29310</v>
      </c>
      <c r="K8" s="177">
        <v>870</v>
      </c>
      <c r="L8" s="179">
        <f>IFERROR(K8/J8,"-")</f>
        <v>0.029682702149437</v>
      </c>
      <c r="M8" s="176">
        <v>16</v>
      </c>
      <c r="N8" s="176">
        <v>290</v>
      </c>
      <c r="O8" s="179">
        <f>IFERROR(M8/(K8),"-")</f>
        <v>0.018390804597701</v>
      </c>
      <c r="P8" s="180">
        <f>IFERROR(G8/SUM(K8:K8),"-")</f>
        <v>1551.8114942529</v>
      </c>
      <c r="Q8" s="181">
        <v>85</v>
      </c>
      <c r="R8" s="179">
        <f>IF(K8=0,"-",Q8/K8)</f>
        <v>0.097701149425287</v>
      </c>
      <c r="S8" s="345">
        <v>3245730</v>
      </c>
      <c r="T8" s="346">
        <f>IFERROR(S8/K8,"-")</f>
        <v>3730.724137931</v>
      </c>
      <c r="U8" s="346">
        <f>IFERROR(S8/Q8,"-")</f>
        <v>38185.058823529</v>
      </c>
      <c r="V8" s="340">
        <f>SUM(S8:S8)-SUM(G8:G8)</f>
        <v>1895654</v>
      </c>
      <c r="W8" s="183">
        <f>SUM(S8:S8)/SUM(G8:G8)</f>
        <v>2.4041091020061</v>
      </c>
      <c r="Y8" s="184">
        <v>64</v>
      </c>
      <c r="Z8" s="185">
        <f>IF(K8=0,"",IF(Y8=0,"",(Y8/K8)))</f>
        <v>0.073563218390805</v>
      </c>
      <c r="AA8" s="184">
        <v>1</v>
      </c>
      <c r="AB8" s="186">
        <f>IFERROR(AA8/Y8,"-")</f>
        <v>0.015625</v>
      </c>
      <c r="AC8" s="187">
        <v>6000</v>
      </c>
      <c r="AD8" s="188">
        <f>IFERROR(AC8/Y8,"-")</f>
        <v>93.75</v>
      </c>
      <c r="AE8" s="189"/>
      <c r="AF8" s="189">
        <v>1</v>
      </c>
      <c r="AG8" s="189"/>
      <c r="AH8" s="190">
        <v>185</v>
      </c>
      <c r="AI8" s="191">
        <f>IF(K8=0,"",IF(AH8=0,"",(AH8/K8)))</f>
        <v>0.21264367816092</v>
      </c>
      <c r="AJ8" s="190">
        <v>15</v>
      </c>
      <c r="AK8" s="192">
        <f>IFERROR(AJ8/AH8,"-")</f>
        <v>0.081081081081081</v>
      </c>
      <c r="AL8" s="193">
        <v>138330</v>
      </c>
      <c r="AM8" s="194">
        <f>IFERROR(AL8/AH8,"-")</f>
        <v>747.72972972973</v>
      </c>
      <c r="AN8" s="195">
        <v>8</v>
      </c>
      <c r="AO8" s="195">
        <v>3</v>
      </c>
      <c r="AP8" s="195">
        <v>4</v>
      </c>
      <c r="AQ8" s="196">
        <v>119</v>
      </c>
      <c r="AR8" s="197">
        <f>IF(K8=0,"",IF(AQ8=0,"",(AQ8/K8)))</f>
        <v>0.1367816091954</v>
      </c>
      <c r="AS8" s="196">
        <v>11</v>
      </c>
      <c r="AT8" s="198">
        <f>IFERROR(AS8/AQ8,"-")</f>
        <v>0.092436974789916</v>
      </c>
      <c r="AU8" s="199">
        <v>113600</v>
      </c>
      <c r="AV8" s="200">
        <f>IFERROR(AU8/AQ8,"-")</f>
        <v>954.6218487395</v>
      </c>
      <c r="AW8" s="201">
        <v>5</v>
      </c>
      <c r="AX8" s="201">
        <v>2</v>
      </c>
      <c r="AY8" s="201">
        <v>4</v>
      </c>
      <c r="AZ8" s="202">
        <v>209</v>
      </c>
      <c r="BA8" s="203">
        <f>IF(K8=0,"",IF(AZ8=0,"",(AZ8/K8)))</f>
        <v>0.24022988505747</v>
      </c>
      <c r="BB8" s="202">
        <v>16</v>
      </c>
      <c r="BC8" s="204">
        <f>IFERROR(BB8/AZ8,"-")</f>
        <v>0.076555023923445</v>
      </c>
      <c r="BD8" s="205">
        <v>137100</v>
      </c>
      <c r="BE8" s="206">
        <f>IFERROR(BD8/AZ8,"-")</f>
        <v>655.98086124402</v>
      </c>
      <c r="BF8" s="207">
        <v>10</v>
      </c>
      <c r="BG8" s="207">
        <v>3</v>
      </c>
      <c r="BH8" s="207">
        <v>3</v>
      </c>
      <c r="BI8" s="208">
        <v>196</v>
      </c>
      <c r="BJ8" s="209">
        <f>IF(K8=0,"",IF(BI8=0,"",(BI8/K8)))</f>
        <v>0.22528735632184</v>
      </c>
      <c r="BK8" s="210">
        <v>25</v>
      </c>
      <c r="BL8" s="211">
        <f>IFERROR(BK8/BI8,"-")</f>
        <v>0.12755102040816</v>
      </c>
      <c r="BM8" s="212">
        <v>394700</v>
      </c>
      <c r="BN8" s="213">
        <f>IFERROR(BM8/BI8,"-")</f>
        <v>2013.7755102041</v>
      </c>
      <c r="BO8" s="214">
        <v>16</v>
      </c>
      <c r="BP8" s="214">
        <v>2</v>
      </c>
      <c r="BQ8" s="214">
        <v>7</v>
      </c>
      <c r="BR8" s="215">
        <v>79</v>
      </c>
      <c r="BS8" s="216">
        <f>IF(K8=0,"",IF(BR8=0,"",(BR8/K8)))</f>
        <v>0.090804597701149</v>
      </c>
      <c r="BT8" s="217">
        <v>13</v>
      </c>
      <c r="BU8" s="218">
        <f>IFERROR(BT8/BR8,"-")</f>
        <v>0.16455696202532</v>
      </c>
      <c r="BV8" s="219">
        <v>2226000</v>
      </c>
      <c r="BW8" s="220">
        <f>IFERROR(BV8/BR8,"-")</f>
        <v>28177.215189873</v>
      </c>
      <c r="BX8" s="221">
        <v>2</v>
      </c>
      <c r="BY8" s="221"/>
      <c r="BZ8" s="221">
        <v>11</v>
      </c>
      <c r="CA8" s="222">
        <v>18</v>
      </c>
      <c r="CB8" s="223">
        <f>IF(K8=0,"",IF(CA8=0,"",(CA8/K8)))</f>
        <v>0.020689655172414</v>
      </c>
      <c r="CC8" s="224">
        <v>4</v>
      </c>
      <c r="CD8" s="225">
        <f>IFERROR(CC8/CA8,"-")</f>
        <v>0.22222222222222</v>
      </c>
      <c r="CE8" s="226">
        <v>230000</v>
      </c>
      <c r="CF8" s="227">
        <f>IFERROR(CE8/CA8,"-")</f>
        <v>12777.777777778</v>
      </c>
      <c r="CG8" s="228"/>
      <c r="CH8" s="228"/>
      <c r="CI8" s="228">
        <v>4</v>
      </c>
      <c r="CJ8" s="229">
        <v>85</v>
      </c>
      <c r="CK8" s="230">
        <v>3245730</v>
      </c>
      <c r="CL8" s="230">
        <v>1160000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227</v>
      </c>
      <c r="C9" s="347" t="s">
        <v>221</v>
      </c>
      <c r="D9" s="347" t="s">
        <v>186</v>
      </c>
      <c r="E9" s="175" t="s">
        <v>228</v>
      </c>
      <c r="F9" s="175" t="s">
        <v>215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3.3553144189888</v>
      </c>
      <c r="B10" s="347" t="s">
        <v>229</v>
      </c>
      <c r="C10" s="347" t="s">
        <v>221</v>
      </c>
      <c r="D10" s="347" t="s">
        <v>186</v>
      </c>
      <c r="E10" s="175" t="s">
        <v>230</v>
      </c>
      <c r="F10" s="175" t="s">
        <v>215</v>
      </c>
      <c r="G10" s="340">
        <v>961281</v>
      </c>
      <c r="H10" s="176">
        <v>1114</v>
      </c>
      <c r="I10" s="176">
        <v>0</v>
      </c>
      <c r="J10" s="176">
        <v>93222</v>
      </c>
      <c r="K10" s="177">
        <v>236</v>
      </c>
      <c r="L10" s="179">
        <f>IFERROR(K10/J10,"-")</f>
        <v>0.0025315912552831</v>
      </c>
      <c r="M10" s="176">
        <v>17</v>
      </c>
      <c r="N10" s="176">
        <v>48</v>
      </c>
      <c r="O10" s="179">
        <f>IFERROR(M10/(K10),"-")</f>
        <v>0.072033898305085</v>
      </c>
      <c r="P10" s="180">
        <f>IFERROR(G10/SUM(K10:K10),"-")</f>
        <v>4073.2245762712</v>
      </c>
      <c r="Q10" s="181">
        <v>33</v>
      </c>
      <c r="R10" s="179">
        <f>IF(K10=0,"-",Q10/K10)</f>
        <v>0.13983050847458</v>
      </c>
      <c r="S10" s="345">
        <v>3225400</v>
      </c>
      <c r="T10" s="346">
        <f>IFERROR(S10/K10,"-")</f>
        <v>13666.949152542</v>
      </c>
      <c r="U10" s="346">
        <f>IFERROR(S10/Q10,"-")</f>
        <v>97739.393939394</v>
      </c>
      <c r="V10" s="340">
        <f>SUM(S10:S10)-SUM(G10:G10)</f>
        <v>2264119</v>
      </c>
      <c r="W10" s="183">
        <f>SUM(S10:S10)/SUM(G10:G10)</f>
        <v>3.3553144189888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/>
      <c r="AR10" s="197">
        <f>IF(K10=0,"",IF(AQ10=0,"",(AQ10/K10)))</f>
        <v>0</v>
      </c>
      <c r="AS10" s="196"/>
      <c r="AT10" s="198" t="str">
        <f>IFERROR(AS10/AQ10,"-")</f>
        <v>-</v>
      </c>
      <c r="AU10" s="199"/>
      <c r="AV10" s="200" t="str">
        <f>IFERROR(AU10/AQ10,"-")</f>
        <v>-</v>
      </c>
      <c r="AW10" s="201"/>
      <c r="AX10" s="201"/>
      <c r="AY10" s="201"/>
      <c r="AZ10" s="202">
        <v>30</v>
      </c>
      <c r="BA10" s="203">
        <f>IF(K10=0,"",IF(AZ10=0,"",(AZ10/K10)))</f>
        <v>0.1271186440678</v>
      </c>
      <c r="BB10" s="202">
        <v>1</v>
      </c>
      <c r="BC10" s="204">
        <f>IFERROR(BB10/AZ10,"-")</f>
        <v>0.033333333333333</v>
      </c>
      <c r="BD10" s="205">
        <v>60000</v>
      </c>
      <c r="BE10" s="206">
        <f>IFERROR(BD10/AZ10,"-")</f>
        <v>2000</v>
      </c>
      <c r="BF10" s="207"/>
      <c r="BG10" s="207"/>
      <c r="BH10" s="207">
        <v>1</v>
      </c>
      <c r="BI10" s="208">
        <v>75</v>
      </c>
      <c r="BJ10" s="209">
        <f>IF(K10=0,"",IF(BI10=0,"",(BI10/K10)))</f>
        <v>0.31779661016949</v>
      </c>
      <c r="BK10" s="210">
        <v>9</v>
      </c>
      <c r="BL10" s="211">
        <f>IFERROR(BK10/BI10,"-")</f>
        <v>0.12</v>
      </c>
      <c r="BM10" s="212">
        <v>229000</v>
      </c>
      <c r="BN10" s="213">
        <f>IFERROR(BM10/BI10,"-")</f>
        <v>3053.3333333333</v>
      </c>
      <c r="BO10" s="214">
        <v>2</v>
      </c>
      <c r="BP10" s="214"/>
      <c r="BQ10" s="214">
        <v>7</v>
      </c>
      <c r="BR10" s="215">
        <v>90</v>
      </c>
      <c r="BS10" s="216">
        <f>IF(K10=0,"",IF(BR10=0,"",(BR10/K10)))</f>
        <v>0.38135593220339</v>
      </c>
      <c r="BT10" s="217">
        <v>18</v>
      </c>
      <c r="BU10" s="218">
        <f>IFERROR(BT10/BR10,"-")</f>
        <v>0.2</v>
      </c>
      <c r="BV10" s="219">
        <v>2526400</v>
      </c>
      <c r="BW10" s="220">
        <f>IFERROR(BV10/BR10,"-")</f>
        <v>28071.111111111</v>
      </c>
      <c r="BX10" s="221">
        <v>4</v>
      </c>
      <c r="BY10" s="221">
        <v>1</v>
      </c>
      <c r="BZ10" s="221">
        <v>13</v>
      </c>
      <c r="CA10" s="222">
        <v>41</v>
      </c>
      <c r="CB10" s="223">
        <f>IF(K10=0,"",IF(CA10=0,"",(CA10/K10)))</f>
        <v>0.17372881355932</v>
      </c>
      <c r="CC10" s="224">
        <v>5</v>
      </c>
      <c r="CD10" s="225">
        <f>IFERROR(CC10/CA10,"-")</f>
        <v>0.1219512195122</v>
      </c>
      <c r="CE10" s="226">
        <v>410000</v>
      </c>
      <c r="CF10" s="227">
        <f>IFERROR(CE10/CA10,"-")</f>
        <v>10000</v>
      </c>
      <c r="CG10" s="228">
        <v>1</v>
      </c>
      <c r="CH10" s="228">
        <v>1</v>
      </c>
      <c r="CI10" s="228">
        <v>3</v>
      </c>
      <c r="CJ10" s="229">
        <v>33</v>
      </c>
      <c r="CK10" s="230">
        <v>3225400</v>
      </c>
      <c r="CL10" s="230">
        <v>1128000</v>
      </c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>
        <f>W11</f>
        <v>0.84476479888823</v>
      </c>
      <c r="B11" s="347" t="s">
        <v>231</v>
      </c>
      <c r="C11" s="347" t="s">
        <v>221</v>
      </c>
      <c r="D11" s="347" t="s">
        <v>186</v>
      </c>
      <c r="E11" s="175" t="s">
        <v>232</v>
      </c>
      <c r="F11" s="175" t="s">
        <v>215</v>
      </c>
      <c r="G11" s="340">
        <v>1499589</v>
      </c>
      <c r="H11" s="176">
        <v>1056</v>
      </c>
      <c r="I11" s="176">
        <v>0</v>
      </c>
      <c r="J11" s="176">
        <v>8160</v>
      </c>
      <c r="K11" s="177">
        <v>459</v>
      </c>
      <c r="L11" s="179">
        <f>IFERROR(K11/J11,"-")</f>
        <v>0.05625</v>
      </c>
      <c r="M11" s="176">
        <v>8</v>
      </c>
      <c r="N11" s="176">
        <v>94</v>
      </c>
      <c r="O11" s="179">
        <f>IFERROR(M11/(K11),"-")</f>
        <v>0.017429193899782</v>
      </c>
      <c r="P11" s="180">
        <f>IFERROR(G11/SUM(K11:K11),"-")</f>
        <v>3267.0784313725</v>
      </c>
      <c r="Q11" s="181">
        <v>42</v>
      </c>
      <c r="R11" s="179">
        <f>IF(K11=0,"-",Q11/K11)</f>
        <v>0.091503267973856</v>
      </c>
      <c r="S11" s="345">
        <v>1266800</v>
      </c>
      <c r="T11" s="346">
        <f>IFERROR(S11/K11,"-")</f>
        <v>2759.9128540305</v>
      </c>
      <c r="U11" s="346">
        <f>IFERROR(S11/Q11,"-")</f>
        <v>30161.904761905</v>
      </c>
      <c r="V11" s="340">
        <f>SUM(S11:S11)-SUM(G11:G11)</f>
        <v>-232789</v>
      </c>
      <c r="W11" s="183">
        <f>SUM(S11:S11)/SUM(G11:G11)</f>
        <v>0.84476479888823</v>
      </c>
      <c r="Y11" s="184">
        <v>15</v>
      </c>
      <c r="Z11" s="185">
        <f>IF(K11=0,"",IF(Y11=0,"",(Y11/K11)))</f>
        <v>0.032679738562092</v>
      </c>
      <c r="AA11" s="184">
        <v>1</v>
      </c>
      <c r="AB11" s="186">
        <f>IFERROR(AA11/Y11,"-")</f>
        <v>0.066666666666667</v>
      </c>
      <c r="AC11" s="187">
        <v>3000</v>
      </c>
      <c r="AD11" s="188">
        <f>IFERROR(AC11/Y11,"-")</f>
        <v>200</v>
      </c>
      <c r="AE11" s="189">
        <v>1</v>
      </c>
      <c r="AF11" s="189"/>
      <c r="AG11" s="189"/>
      <c r="AH11" s="190">
        <v>47</v>
      </c>
      <c r="AI11" s="191">
        <f>IF(K11=0,"",IF(AH11=0,"",(AH11/K11)))</f>
        <v>0.10239651416122</v>
      </c>
      <c r="AJ11" s="190">
        <v>2</v>
      </c>
      <c r="AK11" s="192">
        <f>IFERROR(AJ11/AH11,"-")</f>
        <v>0.042553191489362</v>
      </c>
      <c r="AL11" s="193">
        <v>16000</v>
      </c>
      <c r="AM11" s="194">
        <f>IFERROR(AL11/AH11,"-")</f>
        <v>340.42553191489</v>
      </c>
      <c r="AN11" s="195">
        <v>1</v>
      </c>
      <c r="AO11" s="195"/>
      <c r="AP11" s="195">
        <v>1</v>
      </c>
      <c r="AQ11" s="196">
        <v>14</v>
      </c>
      <c r="AR11" s="197">
        <f>IF(K11=0,"",IF(AQ11=0,"",(AQ11/K11)))</f>
        <v>0.030501089324619</v>
      </c>
      <c r="AS11" s="196">
        <v>2</v>
      </c>
      <c r="AT11" s="198">
        <f>IFERROR(AS11/AQ11,"-")</f>
        <v>0.14285714285714</v>
      </c>
      <c r="AU11" s="199">
        <v>8000</v>
      </c>
      <c r="AV11" s="200">
        <f>IFERROR(AU11/AQ11,"-")</f>
        <v>571.42857142857</v>
      </c>
      <c r="AW11" s="201">
        <v>2</v>
      </c>
      <c r="AX11" s="201"/>
      <c r="AY11" s="201"/>
      <c r="AZ11" s="202">
        <v>71</v>
      </c>
      <c r="BA11" s="203">
        <f>IF(K11=0,"",IF(AZ11=0,"",(AZ11/K11)))</f>
        <v>0.15468409586057</v>
      </c>
      <c r="BB11" s="202">
        <v>2</v>
      </c>
      <c r="BC11" s="204">
        <f>IFERROR(BB11/AZ11,"-")</f>
        <v>0.028169014084507</v>
      </c>
      <c r="BD11" s="205">
        <v>207000</v>
      </c>
      <c r="BE11" s="206">
        <f>IFERROR(BD11/AZ11,"-")</f>
        <v>2915.4929577465</v>
      </c>
      <c r="BF11" s="207">
        <v>1</v>
      </c>
      <c r="BG11" s="207"/>
      <c r="BH11" s="207">
        <v>1</v>
      </c>
      <c r="BI11" s="208">
        <v>148</v>
      </c>
      <c r="BJ11" s="209">
        <f>IF(K11=0,"",IF(BI11=0,"",(BI11/K11)))</f>
        <v>0.32244008714597</v>
      </c>
      <c r="BK11" s="210">
        <v>13</v>
      </c>
      <c r="BL11" s="211">
        <f>IFERROR(BK11/BI11,"-")</f>
        <v>0.087837837837838</v>
      </c>
      <c r="BM11" s="212">
        <v>643800</v>
      </c>
      <c r="BN11" s="213">
        <f>IFERROR(BM11/BI11,"-")</f>
        <v>4350</v>
      </c>
      <c r="BO11" s="214">
        <v>7</v>
      </c>
      <c r="BP11" s="214">
        <v>1</v>
      </c>
      <c r="BQ11" s="214">
        <v>5</v>
      </c>
      <c r="BR11" s="215">
        <v>121</v>
      </c>
      <c r="BS11" s="216">
        <f>IF(K11=0,"",IF(BR11=0,"",(BR11/K11)))</f>
        <v>0.2636165577342</v>
      </c>
      <c r="BT11" s="217">
        <v>18</v>
      </c>
      <c r="BU11" s="218">
        <f>IFERROR(BT11/BR11,"-")</f>
        <v>0.14876033057851</v>
      </c>
      <c r="BV11" s="219">
        <v>334000</v>
      </c>
      <c r="BW11" s="220">
        <f>IFERROR(BV11/BR11,"-")</f>
        <v>2760.3305785124</v>
      </c>
      <c r="BX11" s="221">
        <v>7</v>
      </c>
      <c r="BY11" s="221">
        <v>3</v>
      </c>
      <c r="BZ11" s="221">
        <v>8</v>
      </c>
      <c r="CA11" s="222">
        <v>43</v>
      </c>
      <c r="CB11" s="223">
        <f>IF(K11=0,"",IF(CA11=0,"",(CA11/K11)))</f>
        <v>0.093681917211329</v>
      </c>
      <c r="CC11" s="224">
        <v>4</v>
      </c>
      <c r="CD11" s="225">
        <f>IFERROR(CC11/CA11,"-")</f>
        <v>0.093023255813953</v>
      </c>
      <c r="CE11" s="226">
        <v>55000</v>
      </c>
      <c r="CF11" s="227">
        <f>IFERROR(CE11/CA11,"-")</f>
        <v>1279.0697674419</v>
      </c>
      <c r="CG11" s="228">
        <v>2</v>
      </c>
      <c r="CH11" s="228">
        <v>1</v>
      </c>
      <c r="CI11" s="228">
        <v>1</v>
      </c>
      <c r="CJ11" s="229">
        <v>42</v>
      </c>
      <c r="CK11" s="230">
        <v>1266800</v>
      </c>
      <c r="CL11" s="230">
        <v>332000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>
        <f>W12</f>
        <v>0.58152939669527</v>
      </c>
      <c r="B12" s="347" t="s">
        <v>233</v>
      </c>
      <c r="C12" s="347" t="s">
        <v>221</v>
      </c>
      <c r="D12" s="347" t="s">
        <v>186</v>
      </c>
      <c r="E12" s="175" t="s">
        <v>234</v>
      </c>
      <c r="F12" s="175" t="s">
        <v>215</v>
      </c>
      <c r="G12" s="340">
        <v>390350</v>
      </c>
      <c r="H12" s="176">
        <v>1140</v>
      </c>
      <c r="I12" s="176">
        <v>0</v>
      </c>
      <c r="J12" s="176">
        <v>46779</v>
      </c>
      <c r="K12" s="177">
        <v>92</v>
      </c>
      <c r="L12" s="179">
        <f>IFERROR(K12/J12,"-")</f>
        <v>0.0019666944569144</v>
      </c>
      <c r="M12" s="176">
        <v>5</v>
      </c>
      <c r="N12" s="176">
        <v>20</v>
      </c>
      <c r="O12" s="179">
        <f>IFERROR(M12/(K12),"-")</f>
        <v>0.054347826086957</v>
      </c>
      <c r="P12" s="180">
        <f>IFERROR(G12/SUM(K12:K12),"-")</f>
        <v>4242.9347826087</v>
      </c>
      <c r="Q12" s="181">
        <v>9</v>
      </c>
      <c r="R12" s="179">
        <f>IF(K12=0,"-",Q12/K12)</f>
        <v>0.097826086956522</v>
      </c>
      <c r="S12" s="345">
        <v>227000</v>
      </c>
      <c r="T12" s="346">
        <f>IFERROR(S12/K12,"-")</f>
        <v>2467.3913043478</v>
      </c>
      <c r="U12" s="346">
        <f>IFERROR(S12/Q12,"-")</f>
        <v>25222.222222222</v>
      </c>
      <c r="V12" s="340">
        <f>SUM(S12:S12)-SUM(G12:G12)</f>
        <v>-163350</v>
      </c>
      <c r="W12" s="183">
        <f>SUM(S12:S12)/SUM(G12:G12)</f>
        <v>0.58152939669527</v>
      </c>
      <c r="Y12" s="184"/>
      <c r="Z12" s="185">
        <f>IF(K12=0,"",IF(Y12=0,"",(Y12/K12)))</f>
        <v>0</v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>
        <f>IF(K12=0,"",IF(AH12=0,"",(AH12/K12)))</f>
        <v>0</v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>
        <v>1</v>
      </c>
      <c r="AR12" s="197">
        <f>IF(K12=0,"",IF(AQ12=0,"",(AQ12/K12)))</f>
        <v>0.010869565217391</v>
      </c>
      <c r="AS12" s="196"/>
      <c r="AT12" s="198">
        <f>IFERROR(AS12/AQ12,"-")</f>
        <v>0</v>
      </c>
      <c r="AU12" s="199"/>
      <c r="AV12" s="200">
        <f>IFERROR(AU12/AQ12,"-")</f>
        <v>0</v>
      </c>
      <c r="AW12" s="201"/>
      <c r="AX12" s="201"/>
      <c r="AY12" s="201"/>
      <c r="AZ12" s="202">
        <v>1</v>
      </c>
      <c r="BA12" s="203">
        <f>IF(K12=0,"",IF(AZ12=0,"",(AZ12/K12)))</f>
        <v>0.010869565217391</v>
      </c>
      <c r="BB12" s="202"/>
      <c r="BC12" s="204">
        <f>IFERROR(BB12/AZ12,"-")</f>
        <v>0</v>
      </c>
      <c r="BD12" s="205"/>
      <c r="BE12" s="206">
        <f>IFERROR(BD12/AZ12,"-")</f>
        <v>0</v>
      </c>
      <c r="BF12" s="207"/>
      <c r="BG12" s="207"/>
      <c r="BH12" s="207"/>
      <c r="BI12" s="208">
        <v>45</v>
      </c>
      <c r="BJ12" s="209">
        <f>IF(K12=0,"",IF(BI12=0,"",(BI12/K12)))</f>
        <v>0.48913043478261</v>
      </c>
      <c r="BK12" s="210">
        <v>2</v>
      </c>
      <c r="BL12" s="211">
        <f>IFERROR(BK12/BI12,"-")</f>
        <v>0.044444444444444</v>
      </c>
      <c r="BM12" s="212">
        <v>31000</v>
      </c>
      <c r="BN12" s="213">
        <f>IFERROR(BM12/BI12,"-")</f>
        <v>688.88888888889</v>
      </c>
      <c r="BO12" s="214">
        <v>1</v>
      </c>
      <c r="BP12" s="214"/>
      <c r="BQ12" s="214">
        <v>1</v>
      </c>
      <c r="BR12" s="215">
        <v>31</v>
      </c>
      <c r="BS12" s="216">
        <f>IF(K12=0,"",IF(BR12=0,"",(BR12/K12)))</f>
        <v>0.33695652173913</v>
      </c>
      <c r="BT12" s="217">
        <v>4</v>
      </c>
      <c r="BU12" s="218">
        <f>IFERROR(BT12/BR12,"-")</f>
        <v>0.12903225806452</v>
      </c>
      <c r="BV12" s="219">
        <v>97000</v>
      </c>
      <c r="BW12" s="220">
        <f>IFERROR(BV12/BR12,"-")</f>
        <v>3129.0322580645</v>
      </c>
      <c r="BX12" s="221"/>
      <c r="BY12" s="221"/>
      <c r="BZ12" s="221">
        <v>4</v>
      </c>
      <c r="CA12" s="222">
        <v>14</v>
      </c>
      <c r="CB12" s="223">
        <f>IF(K12=0,"",IF(CA12=0,"",(CA12/K12)))</f>
        <v>0.15217391304348</v>
      </c>
      <c r="CC12" s="224">
        <v>3</v>
      </c>
      <c r="CD12" s="225">
        <f>IFERROR(CC12/CA12,"-")</f>
        <v>0.21428571428571</v>
      </c>
      <c r="CE12" s="226">
        <v>99000</v>
      </c>
      <c r="CF12" s="227">
        <f>IFERROR(CE12/CA12,"-")</f>
        <v>7071.4285714286</v>
      </c>
      <c r="CG12" s="228">
        <v>2</v>
      </c>
      <c r="CH12" s="228"/>
      <c r="CI12" s="228">
        <v>1</v>
      </c>
      <c r="CJ12" s="229">
        <v>9</v>
      </c>
      <c r="CK12" s="230">
        <v>227000</v>
      </c>
      <c r="CL12" s="230">
        <v>91000</v>
      </c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235</v>
      </c>
      <c r="F15" s="251"/>
      <c r="G15" s="343">
        <f>SUM(G6:G14)</f>
        <v>7555715</v>
      </c>
      <c r="H15" s="250">
        <f>SUM(H6:H14)</f>
        <v>10037</v>
      </c>
      <c r="I15" s="250">
        <f>SUM(I6:I14)</f>
        <v>0</v>
      </c>
      <c r="J15" s="250">
        <f>SUM(J6:J14)</f>
        <v>359493</v>
      </c>
      <c r="K15" s="250">
        <f>SUM(K6:K14)</f>
        <v>2476</v>
      </c>
      <c r="L15" s="252">
        <f>IFERROR(K15/J15,"-")</f>
        <v>0.0068874776421238</v>
      </c>
      <c r="M15" s="253">
        <f>SUM(M6:M14)</f>
        <v>85</v>
      </c>
      <c r="N15" s="253">
        <f>SUM(N6:N14)</f>
        <v>618</v>
      </c>
      <c r="O15" s="252">
        <f>IFERROR(M15/K15,"-")</f>
        <v>0.034329563812601</v>
      </c>
      <c r="P15" s="254">
        <f>IFERROR(G15/K15,"-")</f>
        <v>3051.5811793215</v>
      </c>
      <c r="Q15" s="255">
        <f>SUM(Q6:Q14)</f>
        <v>252</v>
      </c>
      <c r="R15" s="252">
        <f>IFERROR(Q15/K15,"-")</f>
        <v>0.10177705977383</v>
      </c>
      <c r="S15" s="343">
        <f>SUM(S6:S14)</f>
        <v>15534276</v>
      </c>
      <c r="T15" s="343">
        <f>IFERROR(S15/K15,"-")</f>
        <v>6273.9402261712</v>
      </c>
      <c r="U15" s="343">
        <f>IFERROR(S15/Q15,"-")</f>
        <v>61643.952380952</v>
      </c>
      <c r="V15" s="343">
        <f>S15-G15</f>
        <v>7978561</v>
      </c>
      <c r="W15" s="256">
        <f>S15/G15</f>
        <v>2.0559637307654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