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<sst xmlns="http://schemas.openxmlformats.org/spreadsheetml/2006/main" uniqueCount="206">
  <si>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</si>
  <si>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</si>
  <si>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</si>
  <si>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</si>
  <si>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</si>
  <si>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</si>
  <si>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</si>
  <si>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</si>
  <si>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</si>
  <si>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</si>
  <si>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</si>
  <si>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</si>
  <si>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</si>
  <si>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</si>
  <si>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</si>
  <si>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</si>
  <si>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</si>
  <si>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</si>
  <si>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</si>
  <si>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</si>
  <si>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</si>
  <si>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</si>
  <si>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</si>
  <si>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</si>
  <si>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</si>
  <si>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</si>
  <si>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</si>
  <si>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06月</t>
  </si>
  <si>
    <t>ヘスティア</t>
  </si>
  <si>
    <t>最終更新日</t>
  </si>
  <si>
    <t>09月19日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</si>
  <si>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</si>
  <si>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</si>
  <si>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</si>
  <si>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</si>
  <si>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</si>
  <si>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</si>
  <si>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</si>
  <si>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</si>
  <si>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</si>
  <si>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</si>
  <si>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</si>
  <si>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</si>
  <si>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</si>
  <si>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</si>
  <si>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</si>
  <si>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</si>
  <si>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</si>
  <si>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</si>
  <si>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</si>
  <si>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</si>
  <si>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</si>
  <si>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</si>
  <si>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</si>
  <si>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</si>
  <si>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</si>
  <si>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</si>
  <si>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</si>
  <si>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</si>
  <si>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</si>
  <si>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</si>
  <si>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</si>
  <si>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</si>
  <si>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ln_ink1233</t>
  </si>
  <si>
    <t>男女募集版(LINEver)（藤井レイラ）</t>
  </si>
  <si>
    <t>インタビュー形式</t>
  </si>
  <si>
    <t>line</t>
  </si>
  <si>
    <t>サンスポ関東</t>
  </si>
  <si>
    <t>全5段つかみ15段</t>
  </si>
  <si>
    <t>1～15日</t>
  </si>
  <si>
    <t>ic4466</t>
  </si>
  <si>
    <t>空電</t>
  </si>
  <si>
    <t>ln_ink1234</t>
  </si>
  <si>
    <t>半5段バージョン</t>
  </si>
  <si>
    <t>半5段つかみ15段</t>
  </si>
  <si>
    <t>ic4467</t>
  </si>
  <si>
    <t>ic4468</t>
  </si>
  <si>
    <t>男女募集版（藤井レイラ）</t>
  </si>
  <si>
    <t>記事風アレンジ・ニッカン・サンケイ</t>
  </si>
  <si>
    <t>lp01</t>
  </si>
  <si>
    <t>16～31日</t>
  </si>
  <si>
    <t>ic4469</t>
  </si>
  <si>
    <t>ic4470</t>
  </si>
  <si>
    <t>縦書き版（高宮菜々子）</t>
  </si>
  <si>
    <t>優しい相手募集2</t>
  </si>
  <si>
    <t>ic4471</t>
  </si>
  <si>
    <t>ln_ink1235</t>
  </si>
  <si>
    <t>サンスポ関西</t>
  </si>
  <si>
    <t>ic4472</t>
  </si>
  <si>
    <t>ln_ink1236</t>
  </si>
  <si>
    <t>縦書き版(LINEver)（高宮菜々子）</t>
  </si>
  <si>
    <t>ic4473</t>
  </si>
  <si>
    <t>ic4474</t>
  </si>
  <si>
    <t>ic4475</t>
  </si>
  <si>
    <t>ic4476</t>
  </si>
  <si>
    <t>ic4477</t>
  </si>
  <si>
    <t>ic4491</t>
  </si>
  <si>
    <t>記事風アレンジ・スポニチ・報知</t>
  </si>
  <si>
    <t>lp07</t>
  </si>
  <si>
    <t>スポニチ関東</t>
  </si>
  <si>
    <t>1C終面全5段</t>
  </si>
  <si>
    <t>6月15日(日)</t>
  </si>
  <si>
    <t>ic4478</t>
  </si>
  <si>
    <t>ln_ink1238</t>
  </si>
  <si>
    <t>インタビュー形式（広告）</t>
  </si>
  <si>
    <t>スポニチ関西</t>
  </si>
  <si>
    <t>ic4479</t>
  </si>
  <si>
    <t>ic4480</t>
  </si>
  <si>
    <t>スポーツ報知関東</t>
  </si>
  <si>
    <t>全5段つかみ2回</t>
  </si>
  <si>
    <t>6/8、6/19</t>
  </si>
  <si>
    <t>ic4489</t>
  </si>
  <si>
    <t>6月13日(金)</t>
  </si>
  <si>
    <t>ic4481</t>
  </si>
  <si>
    <t>(空電共通)</t>
  </si>
  <si>
    <t>ic4482</t>
  </si>
  <si>
    <t>熟女がエロくて版2（複数）</t>
  </si>
  <si>
    <t>欲におぼれた女が続々登録</t>
  </si>
  <si>
    <t>スポニチ関東 土曜日</t>
  </si>
  <si>
    <t>即売面雑報</t>
  </si>
  <si>
    <t>6月07日(土)</t>
  </si>
  <si>
    <t>ln_ink1240</t>
  </si>
  <si>
    <t>寂しい女たち版(LINEver)（フリー女性②）</t>
  </si>
  <si>
    <t>私じゃダメですか尻画像</t>
  </si>
  <si>
    <t>6月14日(土)</t>
  </si>
  <si>
    <t>ic4483</t>
  </si>
  <si>
    <t>豹変熟女（フリー女性⑯）</t>
  </si>
  <si>
    <t>本気でしたい女性たち</t>
  </si>
  <si>
    <t>6月21日(土)</t>
  </si>
  <si>
    <t>ln_ink1241</t>
  </si>
  <si>
    <t>今からできる版(LINEver)（フリー女性①）</t>
  </si>
  <si>
    <t>Ｅことしない？</t>
  </si>
  <si>
    <t>6月28日(土)</t>
  </si>
  <si>
    <t>ic4484</t>
  </si>
  <si>
    <t>ln_ink1242</t>
  </si>
  <si>
    <t>記事版（フリー女性⑱）</t>
  </si>
  <si>
    <t>中年男性こそ試すべき！</t>
  </si>
  <si>
    <t>即売面半4段</t>
  </si>
  <si>
    <t>6月27日(金)</t>
  </si>
  <si>
    <t>ic4485</t>
  </si>
  <si>
    <t>ic4486</t>
  </si>
  <si>
    <t>ニッカン関西</t>
  </si>
  <si>
    <t>全5段</t>
  </si>
  <si>
    <t>ic4487</t>
  </si>
  <si>
    <t>ic4490</t>
  </si>
  <si>
    <t>6月22日(日)</t>
  </si>
  <si>
    <t>ic4488</t>
  </si>
  <si>
    <t>新聞 TOTAL</t>
  </si>
  <si>
    <t>●雑誌 広告</t>
  </si>
  <si>
    <t>za272</t>
  </si>
  <si>
    <t>日本ジャーナル出版</t>
  </si>
  <si>
    <t>2P縦書き(記事風)版-アレンジ（高宮菜々子）</t>
  </si>
  <si>
    <t>今中高年男性がもてている</t>
  </si>
  <si>
    <t>週刊実話</t>
  </si>
  <si>
    <t>1C2P</t>
  </si>
  <si>
    <t>6月26日(木)</t>
  </si>
  <si>
    <t>za273</t>
  </si>
  <si>
    <t>ad914</t>
  </si>
  <si>
    <t>日本文芸社</t>
  </si>
  <si>
    <t>2P縦書き(記事風)版-アレンジ</t>
  </si>
  <si>
    <t>週刊漫画ゴラク.3W金</t>
  </si>
  <si>
    <t>6月20日(金)</t>
  </si>
  <si>
    <t>ad915</t>
  </si>
  <si>
    <t>ad916</t>
  </si>
  <si>
    <t>大洋図書</t>
  </si>
  <si>
    <t>ナックルズ極ベスト</t>
  </si>
  <si>
    <t>6月16日(月)</t>
  </si>
  <si>
    <t>ad917</t>
  </si>
  <si>
    <t>ad918</t>
  </si>
  <si>
    <t>1P縦書き男性募集版-アレンジ</t>
  </si>
  <si>
    <t>臨時増刊ラヴァーズ</t>
  </si>
  <si>
    <t>表4</t>
  </si>
  <si>
    <t>6月23日(月)</t>
  </si>
  <si>
    <t>ad919</t>
  </si>
  <si>
    <t>ad920</t>
  </si>
  <si>
    <t>週刊実話増刊「実話ザ・タブー」</t>
  </si>
  <si>
    <t>6月25日(水)</t>
  </si>
  <si>
    <t>ad921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</si>
  <si>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</si>
  <si>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</si>
  <si>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</si>
  <si>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</si>
  <si>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</si>
  <si>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</si>
  <si>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</si>
  <si>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6/1～6/30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</si>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</sst>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34</v>
      </c>
      <c r="D6" s="330">
        <v>1310000</v>
      </c>
      <c r="E6" s="79">
        <v>414</v>
      </c>
      <c r="F6" s="79">
        <v>169</v>
      </c>
      <c r="G6" s="79">
        <v>541</v>
      </c>
      <c r="H6" s="89">
        <v>66</v>
      </c>
      <c r="I6" s="90">
        <v>0</v>
      </c>
      <c r="J6" s="143">
        <f>H6+I6</f>
        <v>66</v>
      </c>
      <c r="K6" s="80">
        <f>IFERROR(J6/G6,"-")</f>
        <v>0.12199630314233</v>
      </c>
      <c r="L6" s="79">
        <v>10</v>
      </c>
      <c r="M6" s="79">
        <v>7</v>
      </c>
      <c r="N6" s="80">
        <f>IFERROR(L6/J6,"-")</f>
        <v>0.15151515151515</v>
      </c>
      <c r="O6" s="81">
        <f>IFERROR(D6/J6,"-")</f>
        <v>19848.484848485</v>
      </c>
      <c r="P6" s="82">
        <v>11</v>
      </c>
      <c r="Q6" s="80">
        <f>IFERROR(P6/J6,"-")</f>
        <v>0.16666666666667</v>
      </c>
      <c r="R6" s="335">
        <v>2022000</v>
      </c>
      <c r="S6" s="336">
        <f>IFERROR(R6/J6,"-")</f>
        <v>30636.363636364</v>
      </c>
      <c r="T6" s="336">
        <f>IFERROR(R6/P6,"-")</f>
        <v>183818.18181818</v>
      </c>
      <c r="U6" s="330">
        <f>IFERROR(R6-D6,"-")</f>
        <v>712000</v>
      </c>
      <c r="V6" s="83">
        <f>R6/D6</f>
        <v>1.5435114503817</v>
      </c>
      <c r="W6" s="77"/>
      <c r="X6" s="142"/>
    </row>
    <row r="7" spans="1:24">
      <c r="A7" s="78"/>
      <c r="B7" s="84" t="s">
        <v>24</v>
      </c>
      <c r="C7" s="84">
        <v>10</v>
      </c>
      <c r="D7" s="330">
        <v>560000</v>
      </c>
      <c r="E7" s="79">
        <v>532</v>
      </c>
      <c r="F7" s="79">
        <v>183</v>
      </c>
      <c r="G7" s="79">
        <v>436</v>
      </c>
      <c r="H7" s="89">
        <v>53</v>
      </c>
      <c r="I7" s="90">
        <v>1</v>
      </c>
      <c r="J7" s="143">
        <f>H7+I7</f>
        <v>54</v>
      </c>
      <c r="K7" s="80">
        <f>IFERROR(J7/G7,"-")</f>
        <v>0.12385321100917</v>
      </c>
      <c r="L7" s="79">
        <v>7</v>
      </c>
      <c r="M7" s="79">
        <v>7</v>
      </c>
      <c r="N7" s="80">
        <f>IFERROR(L7/J7,"-")</f>
        <v>0.12962962962963</v>
      </c>
      <c r="O7" s="81">
        <f>IFERROR(D7/J7,"-")</f>
        <v>10370.37037037</v>
      </c>
      <c r="P7" s="82">
        <v>9</v>
      </c>
      <c r="Q7" s="80">
        <f>IFERROR(P7/J7,"-")</f>
        <v>0.16666666666667</v>
      </c>
      <c r="R7" s="335">
        <v>1604300</v>
      </c>
      <c r="S7" s="336">
        <f>IFERROR(R7/J7,"-")</f>
        <v>29709.259259259</v>
      </c>
      <c r="T7" s="336">
        <f>IFERROR(R7/P7,"-")</f>
        <v>178255.55555556</v>
      </c>
      <c r="U7" s="330">
        <f>IFERROR(R7-D7,"-")</f>
        <v>1044300</v>
      </c>
      <c r="V7" s="83">
        <f>R7/D7</f>
        <v>2.8648214285714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0</v>
      </c>
      <c r="H8" s="89">
        <v>0</v>
      </c>
      <c r="I8" s="90">
        <v>0</v>
      </c>
      <c r="J8" s="143">
        <f>H8+I8</f>
        <v>0</v>
      </c>
      <c r="K8" s="80" t="str">
        <f>IFERROR(J8/G8,"-")</f>
        <v>-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7621044</v>
      </c>
      <c r="E9" s="79">
        <v>9746</v>
      </c>
      <c r="F9" s="79">
        <v>0</v>
      </c>
      <c r="G9" s="79">
        <v>261054</v>
      </c>
      <c r="H9" s="89">
        <v>2401</v>
      </c>
      <c r="I9" s="90">
        <v>73</v>
      </c>
      <c r="J9" s="143">
        <f>H9+I9</f>
        <v>2474</v>
      </c>
      <c r="K9" s="80">
        <f>IFERROR(J9/G9,"-")</f>
        <v>0.0094769664513855</v>
      </c>
      <c r="L9" s="79">
        <v>73</v>
      </c>
      <c r="M9" s="79">
        <v>627</v>
      </c>
      <c r="N9" s="80">
        <f>IFERROR(L9/J9,"-")</f>
        <v>0.029506871463217</v>
      </c>
      <c r="O9" s="81">
        <f>IFERROR(D9/J9,"-")</f>
        <v>3080.4543249798</v>
      </c>
      <c r="P9" s="82">
        <v>205</v>
      </c>
      <c r="Q9" s="80">
        <f>IFERROR(P9/J9,"-")</f>
        <v>0.082861762328213</v>
      </c>
      <c r="R9" s="335">
        <v>10532700</v>
      </c>
      <c r="S9" s="336">
        <f>IFERROR(R9/J9,"-")</f>
        <v>4257.3565076799</v>
      </c>
      <c r="T9" s="336">
        <f>IFERROR(R9/P9,"-")</f>
        <v>51379.024390244</v>
      </c>
      <c r="U9" s="330">
        <f>IFERROR(R9-D9,"-")</f>
        <v>2911656</v>
      </c>
      <c r="V9" s="83">
        <f>R9/D9</f>
        <v>1.3820547421062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9491044</v>
      </c>
      <c r="E12" s="41">
        <f>SUM(E6:E10)</f>
        <v>10692</v>
      </c>
      <c r="F12" s="41">
        <f>SUM(F6:F10)</f>
        <v>352</v>
      </c>
      <c r="G12" s="41">
        <f>SUM(G6:G10)</f>
        <v>262031</v>
      </c>
      <c r="H12" s="41">
        <f>SUM(H6:H10)</f>
        <v>2520</v>
      </c>
      <c r="I12" s="41">
        <f>SUM(I6:I10)</f>
        <v>74</v>
      </c>
      <c r="J12" s="41">
        <f>SUM(J6:J10)</f>
        <v>2594</v>
      </c>
      <c r="K12" s="42">
        <f>IFERROR(J12/G12,"-")</f>
        <v>0.0098995920330037</v>
      </c>
      <c r="L12" s="76">
        <f>SUM(L6:L10)</f>
        <v>90</v>
      </c>
      <c r="M12" s="76">
        <f>SUM(M6:M10)</f>
        <v>641</v>
      </c>
      <c r="N12" s="42">
        <f>IFERROR(L12/J12,"-")</f>
        <v>0.034695451040864</v>
      </c>
      <c r="O12" s="43">
        <f>IFERROR(D12/J12,"-")</f>
        <v>3658.8450269854</v>
      </c>
      <c r="P12" s="44">
        <f>SUM(P6:P10)</f>
        <v>225</v>
      </c>
      <c r="Q12" s="42">
        <f>IFERROR(P12/J12,"-")</f>
        <v>0.086738627602159</v>
      </c>
      <c r="R12" s="333">
        <f>SUM(R6:R10)</f>
        <v>14159000</v>
      </c>
      <c r="S12" s="333">
        <f>IFERROR(R12/J12,"-")</f>
        <v>5458.365458751</v>
      </c>
      <c r="T12" s="333">
        <f>IFERROR(R12/P12,"-")</f>
        <v>62928.888888889</v>
      </c>
      <c r="U12" s="333">
        <f>SUM(U6:U10)</f>
        <v>4667956</v>
      </c>
      <c r="V12" s="45">
        <f>IFERROR(R12/D12,"-")</f>
        <v>1.4918274533339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0.66176470588235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0</v>
      </c>
      <c r="L6" s="79">
        <v>0</v>
      </c>
      <c r="M6" s="79">
        <v>0</v>
      </c>
      <c r="N6" s="89">
        <v>1</v>
      </c>
      <c r="O6" s="90">
        <v>0</v>
      </c>
      <c r="P6" s="91">
        <f>N6+O6</f>
        <v>1</v>
      </c>
      <c r="Q6" s="80" t="str">
        <f>IFERROR(P6/M6,"-")</f>
        <v>-</v>
      </c>
      <c r="R6" s="79">
        <v>0</v>
      </c>
      <c r="S6" s="79">
        <v>0</v>
      </c>
      <c r="T6" s="80">
        <f>IFERROR(R6/(P6),"-")</f>
        <v>0</v>
      </c>
      <c r="U6" s="336">
        <f>IFERROR(J6/SUM(N6:O21),"-")</f>
        <v>17894.736842105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SUM(X6:X21)-SUM(J6:J21)</f>
        <v>-115000</v>
      </c>
      <c r="AB6" s="83">
        <f>SUM(X6:X21)/SUM(J6:J21)</f>
        <v>0.66176470588235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7</v>
      </c>
      <c r="L7" s="79">
        <v>4</v>
      </c>
      <c r="M7" s="79">
        <v>0</v>
      </c>
      <c r="N7" s="89">
        <v>0</v>
      </c>
      <c r="O7" s="90">
        <v>0</v>
      </c>
      <c r="P7" s="91">
        <f>N7+O7</f>
        <v>0</v>
      </c>
      <c r="Q7" s="80" t="str">
        <f>IFERROR(P7/M7,"-")</f>
        <v>-</v>
      </c>
      <c r="R7" s="79">
        <v>0</v>
      </c>
      <c r="S7" s="79">
        <v>0</v>
      </c>
      <c r="T7" s="80" t="str">
        <f>IFERROR(R7/(P7),"-")</f>
        <v>-</v>
      </c>
      <c r="U7" s="336"/>
      <c r="V7" s="82">
        <v>0</v>
      </c>
      <c r="W7" s="80" t="str">
        <f>IF(P7=0,"-",V7/P7)</f>
        <v>-</v>
      </c>
      <c r="X7" s="335">
        <v>0</v>
      </c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73</v>
      </c>
      <c r="F8" s="347" t="s">
        <v>66</v>
      </c>
      <c r="G8" s="88" t="s">
        <v>67</v>
      </c>
      <c r="H8" s="88" t="s">
        <v>74</v>
      </c>
      <c r="I8" s="88"/>
      <c r="J8" s="330"/>
      <c r="K8" s="79">
        <v>0</v>
      </c>
      <c r="L8" s="79">
        <v>0</v>
      </c>
      <c r="M8" s="79">
        <v>0</v>
      </c>
      <c r="N8" s="89">
        <v>1</v>
      </c>
      <c r="O8" s="90">
        <v>0</v>
      </c>
      <c r="P8" s="91">
        <f>N8+O8</f>
        <v>1</v>
      </c>
      <c r="Q8" s="80" t="str">
        <f>IFERROR(P8/M8,"-")</f>
        <v>-</v>
      </c>
      <c r="R8" s="79">
        <v>0</v>
      </c>
      <c r="S8" s="79">
        <v>0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1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64</v>
      </c>
      <c r="E9" s="347" t="s">
        <v>73</v>
      </c>
      <c r="F9" s="347" t="s">
        <v>71</v>
      </c>
      <c r="G9" s="88"/>
      <c r="H9" s="88"/>
      <c r="I9" s="88"/>
      <c r="J9" s="330"/>
      <c r="K9" s="79">
        <v>4</v>
      </c>
      <c r="L9" s="79">
        <v>4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78</v>
      </c>
      <c r="F10" s="347" t="s">
        <v>79</v>
      </c>
      <c r="G10" s="88" t="s">
        <v>67</v>
      </c>
      <c r="H10" s="88" t="s">
        <v>68</v>
      </c>
      <c r="I10" s="88" t="s">
        <v>80</v>
      </c>
      <c r="J10" s="330"/>
      <c r="K10" s="79">
        <v>8</v>
      </c>
      <c r="L10" s="79">
        <v>0</v>
      </c>
      <c r="M10" s="79">
        <v>55</v>
      </c>
      <c r="N10" s="89">
        <v>3</v>
      </c>
      <c r="O10" s="90">
        <v>0</v>
      </c>
      <c r="P10" s="91">
        <f>N10+O10</f>
        <v>3</v>
      </c>
      <c r="Q10" s="80">
        <f>IFERROR(P10/M10,"-")</f>
        <v>0.054545454545455</v>
      </c>
      <c r="R10" s="79">
        <v>1</v>
      </c>
      <c r="S10" s="79">
        <v>0</v>
      </c>
      <c r="T10" s="80">
        <f>IFERROR(R10/(P10),"-")</f>
        <v>0.33333333333333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0.33333333333333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81</v>
      </c>
      <c r="C11" s="347"/>
      <c r="D11" s="347" t="s">
        <v>77</v>
      </c>
      <c r="E11" s="347" t="s">
        <v>78</v>
      </c>
      <c r="F11" s="347" t="s">
        <v>71</v>
      </c>
      <c r="G11" s="88"/>
      <c r="H11" s="88"/>
      <c r="I11" s="88"/>
      <c r="J11" s="330"/>
      <c r="K11" s="79">
        <v>16</v>
      </c>
      <c r="L11" s="79">
        <v>10</v>
      </c>
      <c r="M11" s="79">
        <v>1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82</v>
      </c>
      <c r="C12" s="347"/>
      <c r="D12" s="347" t="s">
        <v>83</v>
      </c>
      <c r="E12" s="347" t="s">
        <v>84</v>
      </c>
      <c r="F12" s="347" t="s">
        <v>79</v>
      </c>
      <c r="G12" s="88" t="s">
        <v>67</v>
      </c>
      <c r="H12" s="88" t="s">
        <v>74</v>
      </c>
      <c r="I12" s="88"/>
      <c r="J12" s="330"/>
      <c r="K12" s="79">
        <v>7</v>
      </c>
      <c r="L12" s="79">
        <v>0</v>
      </c>
      <c r="M12" s="79">
        <v>30</v>
      </c>
      <c r="N12" s="89">
        <v>2</v>
      </c>
      <c r="O12" s="90">
        <v>0</v>
      </c>
      <c r="P12" s="91">
        <f>N12+O12</f>
        <v>2</v>
      </c>
      <c r="Q12" s="80">
        <f>IFERROR(P12/M12,"-")</f>
        <v>0.066666666666667</v>
      </c>
      <c r="R12" s="79">
        <v>0</v>
      </c>
      <c r="S12" s="79">
        <v>0</v>
      </c>
      <c r="T12" s="80">
        <f>IFERROR(R12/(P12),"-")</f>
        <v>0</v>
      </c>
      <c r="U12" s="336"/>
      <c r="V12" s="82">
        <v>1</v>
      </c>
      <c r="W12" s="80">
        <f>IF(P12=0,"-",V12/P12)</f>
        <v>0.5</v>
      </c>
      <c r="X12" s="335">
        <v>108000</v>
      </c>
      <c r="Y12" s="336">
        <f>IFERROR(X12/P12,"-")</f>
        <v>54000</v>
      </c>
      <c r="Z12" s="336">
        <f>IFERROR(X12/V12,"-")</f>
        <v>108000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>
        <v>1</v>
      </c>
      <c r="BQ12" s="120">
        <f>IFERROR(BP12/BN12,"-")</f>
        <v>1</v>
      </c>
      <c r="BR12" s="121">
        <v>108000</v>
      </c>
      <c r="BS12" s="122">
        <f>IFERROR(BR12/BN12,"-")</f>
        <v>108000</v>
      </c>
      <c r="BT12" s="123"/>
      <c r="BU12" s="123"/>
      <c r="BV12" s="123">
        <v>1</v>
      </c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108000</v>
      </c>
      <c r="CQ12" s="139">
        <v>108000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85</v>
      </c>
      <c r="C13" s="347"/>
      <c r="D13" s="347" t="s">
        <v>83</v>
      </c>
      <c r="E13" s="347" t="s">
        <v>84</v>
      </c>
      <c r="F13" s="347" t="s">
        <v>71</v>
      </c>
      <c r="G13" s="88"/>
      <c r="H13" s="88"/>
      <c r="I13" s="88"/>
      <c r="J13" s="330"/>
      <c r="K13" s="79">
        <v>18</v>
      </c>
      <c r="L13" s="79">
        <v>11</v>
      </c>
      <c r="M13" s="79">
        <v>1</v>
      </c>
      <c r="N13" s="89">
        <v>1</v>
      </c>
      <c r="O13" s="90">
        <v>0</v>
      </c>
      <c r="P13" s="91">
        <f>N13+O13</f>
        <v>1</v>
      </c>
      <c r="Q13" s="80">
        <f>IFERROR(P13/M13,"-")</f>
        <v>1</v>
      </c>
      <c r="R13" s="79">
        <v>1</v>
      </c>
      <c r="S13" s="79">
        <v>0</v>
      </c>
      <c r="T13" s="80">
        <f>IFERROR(R13/(P13),"-")</f>
        <v>1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86</v>
      </c>
      <c r="C14" s="347"/>
      <c r="D14" s="347" t="s">
        <v>64</v>
      </c>
      <c r="E14" s="347" t="s">
        <v>65</v>
      </c>
      <c r="F14" s="347" t="s">
        <v>66</v>
      </c>
      <c r="G14" s="88" t="s">
        <v>87</v>
      </c>
      <c r="H14" s="88" t="s">
        <v>68</v>
      </c>
      <c r="I14" s="88" t="s">
        <v>69</v>
      </c>
      <c r="J14" s="330"/>
      <c r="K14" s="79">
        <v>0</v>
      </c>
      <c r="L14" s="79">
        <v>0</v>
      </c>
      <c r="M14" s="79">
        <v>0</v>
      </c>
      <c r="N14" s="89">
        <v>7</v>
      </c>
      <c r="O14" s="90">
        <v>0</v>
      </c>
      <c r="P14" s="91">
        <f>N14+O14</f>
        <v>7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336"/>
      <c r="V14" s="82">
        <v>2</v>
      </c>
      <c r="W14" s="80">
        <f>IF(P14=0,"-",V14/P14)</f>
        <v>0.28571428571429</v>
      </c>
      <c r="X14" s="335">
        <v>111000</v>
      </c>
      <c r="Y14" s="336">
        <f>IFERROR(X14/P14,"-")</f>
        <v>15857.142857143</v>
      </c>
      <c r="Z14" s="336">
        <f>IFERROR(X14/V14,"-")</f>
        <v>55500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0.14285714285714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4</v>
      </c>
      <c r="BO14" s="118">
        <f>IF(P14=0,"",IF(BN14=0,"",(BN14/P14)))</f>
        <v>0.57142857142857</v>
      </c>
      <c r="BP14" s="119">
        <v>1</v>
      </c>
      <c r="BQ14" s="120">
        <f>IFERROR(BP14/BN14,"-")</f>
        <v>0.25</v>
      </c>
      <c r="BR14" s="121">
        <v>23000</v>
      </c>
      <c r="BS14" s="122">
        <f>IFERROR(BR14/BN14,"-")</f>
        <v>5750</v>
      </c>
      <c r="BT14" s="123"/>
      <c r="BU14" s="123"/>
      <c r="BV14" s="123">
        <v>1</v>
      </c>
      <c r="BW14" s="124">
        <v>1</v>
      </c>
      <c r="BX14" s="125">
        <f>IF(P14=0,"",IF(BW14=0,"",(BW14/P14)))</f>
        <v>0.14285714285714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0.14285714285714</v>
      </c>
      <c r="CH14" s="133">
        <v>1</v>
      </c>
      <c r="CI14" s="134">
        <f>IFERROR(CH14/CF14,"-")</f>
        <v>1</v>
      </c>
      <c r="CJ14" s="135">
        <v>88000</v>
      </c>
      <c r="CK14" s="136">
        <f>IFERROR(CJ14/CF14,"-")</f>
        <v>88000</v>
      </c>
      <c r="CL14" s="137"/>
      <c r="CM14" s="137"/>
      <c r="CN14" s="137">
        <v>1</v>
      </c>
      <c r="CO14" s="138">
        <v>2</v>
      </c>
      <c r="CP14" s="139">
        <v>111000</v>
      </c>
      <c r="CQ14" s="139">
        <v>88000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88</v>
      </c>
      <c r="C15" s="347"/>
      <c r="D15" s="347" t="s">
        <v>64</v>
      </c>
      <c r="E15" s="347" t="s">
        <v>65</v>
      </c>
      <c r="F15" s="347" t="s">
        <v>71</v>
      </c>
      <c r="G15" s="88"/>
      <c r="H15" s="88"/>
      <c r="I15" s="88"/>
      <c r="J15" s="330"/>
      <c r="K15" s="79">
        <v>15</v>
      </c>
      <c r="L15" s="79">
        <v>11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89</v>
      </c>
      <c r="C16" s="347"/>
      <c r="D16" s="347" t="s">
        <v>90</v>
      </c>
      <c r="E16" s="347" t="s">
        <v>84</v>
      </c>
      <c r="F16" s="347" t="s">
        <v>66</v>
      </c>
      <c r="G16" s="88" t="s">
        <v>87</v>
      </c>
      <c r="H16" s="88" t="s">
        <v>74</v>
      </c>
      <c r="I16" s="88"/>
      <c r="J16" s="33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91</v>
      </c>
      <c r="C17" s="347"/>
      <c r="D17" s="347" t="s">
        <v>90</v>
      </c>
      <c r="E17" s="347" t="s">
        <v>84</v>
      </c>
      <c r="F17" s="347" t="s">
        <v>71</v>
      </c>
      <c r="G17" s="88"/>
      <c r="H17" s="88"/>
      <c r="I17" s="88"/>
      <c r="J17" s="330"/>
      <c r="K17" s="79">
        <v>2</v>
      </c>
      <c r="L17" s="79">
        <v>2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92</v>
      </c>
      <c r="C18" s="347"/>
      <c r="D18" s="347" t="s">
        <v>77</v>
      </c>
      <c r="E18" s="347" t="s">
        <v>78</v>
      </c>
      <c r="F18" s="347" t="s">
        <v>79</v>
      </c>
      <c r="G18" s="88" t="s">
        <v>87</v>
      </c>
      <c r="H18" s="88" t="s">
        <v>68</v>
      </c>
      <c r="I18" s="88" t="s">
        <v>80</v>
      </c>
      <c r="J18" s="330"/>
      <c r="K18" s="79">
        <v>17</v>
      </c>
      <c r="L18" s="79">
        <v>0</v>
      </c>
      <c r="M18" s="79">
        <v>34</v>
      </c>
      <c r="N18" s="89">
        <v>1</v>
      </c>
      <c r="O18" s="90">
        <v>0</v>
      </c>
      <c r="P18" s="91">
        <f>N18+O18</f>
        <v>1</v>
      </c>
      <c r="Q18" s="80">
        <f>IFERROR(P18/M18,"-")</f>
        <v>0.029411764705882</v>
      </c>
      <c r="R18" s="79">
        <v>1</v>
      </c>
      <c r="S18" s="79">
        <v>0</v>
      </c>
      <c r="T18" s="80">
        <f>IFERROR(R18/(P18),"-")</f>
        <v>1</v>
      </c>
      <c r="U18" s="336"/>
      <c r="V18" s="82">
        <v>1</v>
      </c>
      <c r="W18" s="80">
        <f>IF(P18=0,"-",V18/P18)</f>
        <v>1</v>
      </c>
      <c r="X18" s="335">
        <v>3000</v>
      </c>
      <c r="Y18" s="336">
        <f>IFERROR(X18/P18,"-")</f>
        <v>3000</v>
      </c>
      <c r="Z18" s="336">
        <f>IFERROR(X18/V18,"-")</f>
        <v>3000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1</v>
      </c>
      <c r="BY18" s="126">
        <v>1</v>
      </c>
      <c r="BZ18" s="127">
        <f>IFERROR(BY18/BW18,"-")</f>
        <v>1</v>
      </c>
      <c r="CA18" s="128">
        <v>3000</v>
      </c>
      <c r="CB18" s="129">
        <f>IFERROR(CA18/BW18,"-")</f>
        <v>3000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93</v>
      </c>
      <c r="C19" s="347"/>
      <c r="D19" s="347" t="s">
        <v>77</v>
      </c>
      <c r="E19" s="347" t="s">
        <v>78</v>
      </c>
      <c r="F19" s="347" t="s">
        <v>71</v>
      </c>
      <c r="G19" s="88"/>
      <c r="H19" s="88"/>
      <c r="I19" s="88"/>
      <c r="J19" s="330"/>
      <c r="K19" s="79">
        <v>28</v>
      </c>
      <c r="L19" s="79">
        <v>19</v>
      </c>
      <c r="M19" s="79">
        <v>5</v>
      </c>
      <c r="N19" s="89">
        <v>3</v>
      </c>
      <c r="O19" s="90">
        <v>0</v>
      </c>
      <c r="P19" s="91">
        <f>N19+O19</f>
        <v>3</v>
      </c>
      <c r="Q19" s="80">
        <f>IFERROR(P19/M19,"-")</f>
        <v>0.6</v>
      </c>
      <c r="R19" s="79">
        <v>0</v>
      </c>
      <c r="S19" s="79">
        <v>0</v>
      </c>
      <c r="T19" s="80">
        <f>IFERROR(R19/(P19),"-")</f>
        <v>0</v>
      </c>
      <c r="U19" s="336"/>
      <c r="V19" s="82">
        <v>1</v>
      </c>
      <c r="W19" s="80">
        <f>IF(P19=0,"-",V19/P19)</f>
        <v>0.33333333333333</v>
      </c>
      <c r="X19" s="335">
        <v>3000</v>
      </c>
      <c r="Y19" s="336">
        <f>IFERROR(X19/P19,"-")</f>
        <v>1000</v>
      </c>
      <c r="Z19" s="336">
        <f>IFERROR(X19/V19,"-")</f>
        <v>3000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0.66666666666667</v>
      </c>
      <c r="BY19" s="126">
        <v>2</v>
      </c>
      <c r="BZ19" s="127">
        <f>IFERROR(BY19/BW19,"-")</f>
        <v>1</v>
      </c>
      <c r="CA19" s="128">
        <v>1343078</v>
      </c>
      <c r="CB19" s="129">
        <f>IFERROR(CA19/BW19,"-")</f>
        <v>671539</v>
      </c>
      <c r="CC19" s="130">
        <v>1</v>
      </c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3000</v>
      </c>
      <c r="CQ19" s="139">
        <v>1340078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7" t="s">
        <v>94</v>
      </c>
      <c r="C20" s="347"/>
      <c r="D20" s="347" t="s">
        <v>77</v>
      </c>
      <c r="E20" s="347" t="s">
        <v>73</v>
      </c>
      <c r="F20" s="347" t="s">
        <v>79</v>
      </c>
      <c r="G20" s="88" t="s">
        <v>87</v>
      </c>
      <c r="H20" s="88" t="s">
        <v>74</v>
      </c>
      <c r="I20" s="88"/>
      <c r="J20" s="330"/>
      <c r="K20" s="79">
        <v>0</v>
      </c>
      <c r="L20" s="79">
        <v>0</v>
      </c>
      <c r="M20" s="79">
        <v>1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95</v>
      </c>
      <c r="C21" s="347"/>
      <c r="D21" s="347" t="s">
        <v>77</v>
      </c>
      <c r="E21" s="347" t="s">
        <v>73</v>
      </c>
      <c r="F21" s="347" t="s">
        <v>71</v>
      </c>
      <c r="G21" s="88"/>
      <c r="H21" s="88"/>
      <c r="I21" s="88"/>
      <c r="J21" s="330"/>
      <c r="K21" s="79">
        <v>1</v>
      </c>
      <c r="L21" s="79">
        <v>1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4.2746913580247</v>
      </c>
      <c r="B22" s="347" t="s">
        <v>96</v>
      </c>
      <c r="C22" s="347"/>
      <c r="D22" s="347" t="s">
        <v>77</v>
      </c>
      <c r="E22" s="347" t="s">
        <v>97</v>
      </c>
      <c r="F22" s="347" t="s">
        <v>98</v>
      </c>
      <c r="G22" s="88" t="s">
        <v>99</v>
      </c>
      <c r="H22" s="88" t="s">
        <v>100</v>
      </c>
      <c r="I22" s="348" t="s">
        <v>101</v>
      </c>
      <c r="J22" s="330">
        <v>324000</v>
      </c>
      <c r="K22" s="79">
        <v>20</v>
      </c>
      <c r="L22" s="79">
        <v>0</v>
      </c>
      <c r="M22" s="79">
        <v>77</v>
      </c>
      <c r="N22" s="89">
        <v>6</v>
      </c>
      <c r="O22" s="90">
        <v>0</v>
      </c>
      <c r="P22" s="91">
        <f>N22+O22</f>
        <v>6</v>
      </c>
      <c r="Q22" s="80">
        <f>IFERROR(P22/M22,"-")</f>
        <v>0.077922077922078</v>
      </c>
      <c r="R22" s="79">
        <v>1</v>
      </c>
      <c r="S22" s="79">
        <v>1</v>
      </c>
      <c r="T22" s="80">
        <f>IFERROR(R22/(P22),"-")</f>
        <v>0.16666666666667</v>
      </c>
      <c r="U22" s="336">
        <f>IFERROR(J22/SUM(N22:O25),"-")</f>
        <v>19058.823529412</v>
      </c>
      <c r="V22" s="82">
        <v>1</v>
      </c>
      <c r="W22" s="80">
        <f>IF(P22=0,"-",V22/P22)</f>
        <v>0.16666666666667</v>
      </c>
      <c r="X22" s="335">
        <v>10000</v>
      </c>
      <c r="Y22" s="336">
        <f>IFERROR(X22/P22,"-")</f>
        <v>1666.6666666667</v>
      </c>
      <c r="Z22" s="336">
        <f>IFERROR(X22/V22,"-")</f>
        <v>10000</v>
      </c>
      <c r="AA22" s="330">
        <f>SUM(X22:X25)-SUM(J22:J25)</f>
        <v>1061000</v>
      </c>
      <c r="AB22" s="83">
        <f>SUM(X22:X25)/SUM(J22:J25)</f>
        <v>4.2746913580247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3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3</v>
      </c>
      <c r="BX22" s="125">
        <f>IF(P22=0,"",IF(BW22=0,"",(BW22/P22)))</f>
        <v>0.5</v>
      </c>
      <c r="BY22" s="126">
        <v>1</v>
      </c>
      <c r="BZ22" s="127">
        <f>IFERROR(BY22/BW22,"-")</f>
        <v>0.33333333333333</v>
      </c>
      <c r="CA22" s="128">
        <v>10000</v>
      </c>
      <c r="CB22" s="129">
        <f>IFERROR(CA22/BW22,"-")</f>
        <v>3333.3333333333</v>
      </c>
      <c r="CC22" s="130">
        <v>1</v>
      </c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10000</v>
      </c>
      <c r="CQ22" s="139">
        <v>10000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102</v>
      </c>
      <c r="C23" s="347"/>
      <c r="D23" s="347" t="s">
        <v>77</v>
      </c>
      <c r="E23" s="347" t="s">
        <v>97</v>
      </c>
      <c r="F23" s="347" t="s">
        <v>71</v>
      </c>
      <c r="G23" s="88"/>
      <c r="H23" s="88"/>
      <c r="I23" s="88"/>
      <c r="J23" s="330"/>
      <c r="K23" s="79">
        <v>37</v>
      </c>
      <c r="L23" s="79">
        <v>28</v>
      </c>
      <c r="M23" s="79">
        <v>17</v>
      </c>
      <c r="N23" s="89">
        <v>6</v>
      </c>
      <c r="O23" s="90">
        <v>0</v>
      </c>
      <c r="P23" s="91">
        <f>N23+O23</f>
        <v>6</v>
      </c>
      <c r="Q23" s="80">
        <f>IFERROR(P23/M23,"-")</f>
        <v>0.35294117647059</v>
      </c>
      <c r="R23" s="79">
        <v>2</v>
      </c>
      <c r="S23" s="79">
        <v>0</v>
      </c>
      <c r="T23" s="80">
        <f>IFERROR(R23/(P23),"-")</f>
        <v>0.33333333333333</v>
      </c>
      <c r="U23" s="336"/>
      <c r="V23" s="82">
        <v>2</v>
      </c>
      <c r="W23" s="80">
        <f>IF(P23=0,"-",V23/P23)</f>
        <v>0.33333333333333</v>
      </c>
      <c r="X23" s="335">
        <v>1363000</v>
      </c>
      <c r="Y23" s="336">
        <f>IFERROR(X23/P23,"-")</f>
        <v>227166.66666667</v>
      </c>
      <c r="Z23" s="336">
        <f>IFERROR(X23/V23,"-")</f>
        <v>681500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2</v>
      </c>
      <c r="BX23" s="125">
        <f>IF(P23=0,"",IF(BW23=0,"",(BW23/P23)))</f>
        <v>0.33333333333333</v>
      </c>
      <c r="BY23" s="126">
        <v>1</v>
      </c>
      <c r="BZ23" s="127">
        <f>IFERROR(BY23/BW23,"-")</f>
        <v>0.5</v>
      </c>
      <c r="CA23" s="128">
        <v>1355000</v>
      </c>
      <c r="CB23" s="129">
        <f>IFERROR(CA23/BW23,"-")</f>
        <v>677500</v>
      </c>
      <c r="CC23" s="130"/>
      <c r="CD23" s="130"/>
      <c r="CE23" s="130">
        <v>1</v>
      </c>
      <c r="CF23" s="131">
        <v>4</v>
      </c>
      <c r="CG23" s="132">
        <f>IF(P23=0,"",IF(CF23=0,"",(CF23/P23)))</f>
        <v>0.66666666666667</v>
      </c>
      <c r="CH23" s="133">
        <v>2</v>
      </c>
      <c r="CI23" s="134">
        <f>IFERROR(CH23/CF23,"-")</f>
        <v>0.5</v>
      </c>
      <c r="CJ23" s="135">
        <v>160000</v>
      </c>
      <c r="CK23" s="136">
        <f>IFERROR(CJ23/CF23,"-")</f>
        <v>40000</v>
      </c>
      <c r="CL23" s="137"/>
      <c r="CM23" s="137">
        <v>1</v>
      </c>
      <c r="CN23" s="137">
        <v>1</v>
      </c>
      <c r="CO23" s="138">
        <v>2</v>
      </c>
      <c r="CP23" s="139">
        <v>1363000</v>
      </c>
      <c r="CQ23" s="139">
        <v>1355000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/>
      <c r="B24" s="347" t="s">
        <v>103</v>
      </c>
      <c r="C24" s="347"/>
      <c r="D24" s="347" t="s">
        <v>64</v>
      </c>
      <c r="E24" s="347" t="s">
        <v>104</v>
      </c>
      <c r="F24" s="347" t="s">
        <v>66</v>
      </c>
      <c r="G24" s="88" t="s">
        <v>105</v>
      </c>
      <c r="H24" s="88" t="s">
        <v>100</v>
      </c>
      <c r="I24" s="348" t="s">
        <v>101</v>
      </c>
      <c r="J24" s="330"/>
      <c r="K24" s="79">
        <v>0</v>
      </c>
      <c r="L24" s="79">
        <v>0</v>
      </c>
      <c r="M24" s="79">
        <v>0</v>
      </c>
      <c r="N24" s="89">
        <v>5</v>
      </c>
      <c r="O24" s="90">
        <v>0</v>
      </c>
      <c r="P24" s="91">
        <f>N24+O24</f>
        <v>5</v>
      </c>
      <c r="Q24" s="80" t="str">
        <f>IFERROR(P24/M24,"-")</f>
        <v>-</v>
      </c>
      <c r="R24" s="79">
        <v>0</v>
      </c>
      <c r="S24" s="79">
        <v>0</v>
      </c>
      <c r="T24" s="80">
        <f>IFERROR(R24/(P24),"-")</f>
        <v>0</v>
      </c>
      <c r="U24" s="336"/>
      <c r="V24" s="82">
        <v>1</v>
      </c>
      <c r="W24" s="80">
        <f>IF(P24=0,"-",V24/P24)</f>
        <v>0.2</v>
      </c>
      <c r="X24" s="335">
        <v>12000</v>
      </c>
      <c r="Y24" s="336">
        <f>IFERROR(X24/P24,"-")</f>
        <v>2400</v>
      </c>
      <c r="Z24" s="336">
        <f>IFERROR(X24/V24,"-")</f>
        <v>12000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0.6</v>
      </c>
      <c r="BP24" s="119">
        <v>1</v>
      </c>
      <c r="BQ24" s="120">
        <f>IFERROR(BP24/BN24,"-")</f>
        <v>0.33333333333333</v>
      </c>
      <c r="BR24" s="121">
        <v>12000</v>
      </c>
      <c r="BS24" s="122">
        <f>IFERROR(BR24/BN24,"-")</f>
        <v>4000</v>
      </c>
      <c r="BT24" s="123"/>
      <c r="BU24" s="123"/>
      <c r="BV24" s="123">
        <v>1</v>
      </c>
      <c r="BW24" s="124">
        <v>1</v>
      </c>
      <c r="BX24" s="125">
        <f>IF(P24=0,"",IF(BW24=0,"",(BW24/P24)))</f>
        <v>0.2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12000</v>
      </c>
      <c r="CQ24" s="139">
        <v>12000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106</v>
      </c>
      <c r="C25" s="347"/>
      <c r="D25" s="347" t="s">
        <v>64</v>
      </c>
      <c r="E25" s="347" t="s">
        <v>104</v>
      </c>
      <c r="F25" s="347" t="s">
        <v>71</v>
      </c>
      <c r="G25" s="88"/>
      <c r="H25" s="88"/>
      <c r="I25" s="88"/>
      <c r="J25" s="330"/>
      <c r="K25" s="79">
        <v>10</v>
      </c>
      <c r="L25" s="79">
        <v>9</v>
      </c>
      <c r="M25" s="79">
        <v>0</v>
      </c>
      <c r="N25" s="89">
        <v>0</v>
      </c>
      <c r="O25" s="90">
        <v>0</v>
      </c>
      <c r="P25" s="91">
        <f>N25+O25</f>
        <v>0</v>
      </c>
      <c r="Q25" s="80" t="str">
        <f>IFERROR(P25/M25,"-")</f>
        <v>-</v>
      </c>
      <c r="R25" s="79">
        <v>0</v>
      </c>
      <c r="S25" s="79">
        <v>0</v>
      </c>
      <c r="T25" s="80" t="str">
        <f>IFERROR(R25/(P25),"-")</f>
        <v>-</v>
      </c>
      <c r="U25" s="336"/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1.6553191489362</v>
      </c>
      <c r="B26" s="347" t="s">
        <v>107</v>
      </c>
      <c r="C26" s="347"/>
      <c r="D26" s="347" t="s">
        <v>77</v>
      </c>
      <c r="E26" s="347" t="s">
        <v>65</v>
      </c>
      <c r="F26" s="347" t="s">
        <v>98</v>
      </c>
      <c r="G26" s="88" t="s">
        <v>108</v>
      </c>
      <c r="H26" s="88" t="s">
        <v>109</v>
      </c>
      <c r="I26" s="88" t="s">
        <v>110</v>
      </c>
      <c r="J26" s="330">
        <v>235000</v>
      </c>
      <c r="K26" s="79">
        <v>19</v>
      </c>
      <c r="L26" s="79">
        <v>0</v>
      </c>
      <c r="M26" s="79">
        <v>43</v>
      </c>
      <c r="N26" s="89">
        <v>5</v>
      </c>
      <c r="O26" s="90">
        <v>0</v>
      </c>
      <c r="P26" s="91">
        <f>N26+O26</f>
        <v>5</v>
      </c>
      <c r="Q26" s="80">
        <f>IFERROR(P26/M26,"-")</f>
        <v>0.11627906976744</v>
      </c>
      <c r="R26" s="79">
        <v>1</v>
      </c>
      <c r="S26" s="79">
        <v>1</v>
      </c>
      <c r="T26" s="80">
        <f>IFERROR(R26/(P26),"-")</f>
        <v>0.2</v>
      </c>
      <c r="U26" s="336">
        <f>IFERROR(J26/SUM(N26:O28),"-")</f>
        <v>19583.333333333</v>
      </c>
      <c r="V26" s="82">
        <v>0</v>
      </c>
      <c r="W26" s="80">
        <f>IF(P26=0,"-",V26/P26)</f>
        <v>0</v>
      </c>
      <c r="X26" s="335">
        <v>3000</v>
      </c>
      <c r="Y26" s="336">
        <f>IFERROR(X26/P26,"-")</f>
        <v>600</v>
      </c>
      <c r="Z26" s="336" t="str">
        <f>IFERROR(X26/V26,"-")</f>
        <v>-</v>
      </c>
      <c r="AA26" s="330">
        <f>SUM(X26:X28)-SUM(J26:J28)</f>
        <v>154000</v>
      </c>
      <c r="AB26" s="83">
        <f>SUM(X26:X28)/SUM(J26:J28)</f>
        <v>1.6553191489362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3</v>
      </c>
      <c r="BO26" s="118">
        <f>IF(P26=0,"",IF(BN26=0,"",(BN26/P26)))</f>
        <v>0.6</v>
      </c>
      <c r="BP26" s="119">
        <v>1</v>
      </c>
      <c r="BQ26" s="120">
        <f>IFERROR(BP26/BN26,"-")</f>
        <v>0.33333333333333</v>
      </c>
      <c r="BR26" s="121">
        <v>8000</v>
      </c>
      <c r="BS26" s="122">
        <f>IFERROR(BR26/BN26,"-")</f>
        <v>2666.6666666667</v>
      </c>
      <c r="BT26" s="123"/>
      <c r="BU26" s="123">
        <v>1</v>
      </c>
      <c r="BV26" s="123"/>
      <c r="BW26" s="124">
        <v>1</v>
      </c>
      <c r="BX26" s="125">
        <f>IF(P26=0,"",IF(BW26=0,"",(BW26/P26)))</f>
        <v>0.2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3000</v>
      </c>
      <c r="CQ26" s="139">
        <v>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111</v>
      </c>
      <c r="C27" s="347"/>
      <c r="D27" s="347" t="s">
        <v>77</v>
      </c>
      <c r="E27" s="347" t="s">
        <v>97</v>
      </c>
      <c r="F27" s="347" t="s">
        <v>98</v>
      </c>
      <c r="G27" s="88"/>
      <c r="H27" s="88" t="s">
        <v>109</v>
      </c>
      <c r="I27" s="88" t="s">
        <v>112</v>
      </c>
      <c r="J27" s="330"/>
      <c r="K27" s="79">
        <v>11</v>
      </c>
      <c r="L27" s="79">
        <v>0</v>
      </c>
      <c r="M27" s="79">
        <v>37</v>
      </c>
      <c r="N27" s="89">
        <v>3</v>
      </c>
      <c r="O27" s="90">
        <v>0</v>
      </c>
      <c r="P27" s="91">
        <f>N27+O27</f>
        <v>3</v>
      </c>
      <c r="Q27" s="80">
        <f>IFERROR(P27/M27,"-")</f>
        <v>0.081081081081081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2</v>
      </c>
      <c r="CG27" s="132">
        <f>IF(P27=0,"",IF(CF27=0,"",(CF27/P27)))</f>
        <v>0.66666666666667</v>
      </c>
      <c r="CH27" s="133">
        <v>1</v>
      </c>
      <c r="CI27" s="134">
        <f>IFERROR(CH27/CF27,"-")</f>
        <v>0.5</v>
      </c>
      <c r="CJ27" s="135">
        <v>9000</v>
      </c>
      <c r="CK27" s="136">
        <f>IFERROR(CJ27/CF27,"-")</f>
        <v>4500</v>
      </c>
      <c r="CL27" s="137"/>
      <c r="CM27" s="137"/>
      <c r="CN27" s="137">
        <v>1</v>
      </c>
      <c r="CO27" s="138">
        <v>0</v>
      </c>
      <c r="CP27" s="139">
        <v>0</v>
      </c>
      <c r="CQ27" s="139">
        <v>9000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113</v>
      </c>
      <c r="C28" s="347"/>
      <c r="D28" s="347" t="s">
        <v>114</v>
      </c>
      <c r="E28" s="347" t="s">
        <v>114</v>
      </c>
      <c r="F28" s="347" t="s">
        <v>71</v>
      </c>
      <c r="G28" s="88"/>
      <c r="H28" s="88"/>
      <c r="I28" s="88"/>
      <c r="J28" s="330"/>
      <c r="K28" s="79">
        <v>77</v>
      </c>
      <c r="L28" s="79">
        <v>34</v>
      </c>
      <c r="M28" s="79">
        <v>21</v>
      </c>
      <c r="N28" s="89">
        <v>4</v>
      </c>
      <c r="O28" s="90">
        <v>0</v>
      </c>
      <c r="P28" s="91">
        <f>N28+O28</f>
        <v>4</v>
      </c>
      <c r="Q28" s="80">
        <f>IFERROR(P28/M28,"-")</f>
        <v>0.19047619047619</v>
      </c>
      <c r="R28" s="79">
        <v>2</v>
      </c>
      <c r="S28" s="79">
        <v>1</v>
      </c>
      <c r="T28" s="80">
        <f>IFERROR(R28/(P28),"-")</f>
        <v>0.5</v>
      </c>
      <c r="U28" s="336"/>
      <c r="V28" s="82">
        <v>1</v>
      </c>
      <c r="W28" s="80">
        <f>IF(P28=0,"-",V28/P28)</f>
        <v>0.25</v>
      </c>
      <c r="X28" s="335">
        <v>386000</v>
      </c>
      <c r="Y28" s="336">
        <f>IFERROR(X28/P28,"-")</f>
        <v>96500</v>
      </c>
      <c r="Z28" s="336">
        <f>IFERROR(X28/V28,"-")</f>
        <v>386000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2</v>
      </c>
      <c r="BX28" s="125">
        <f>IF(P28=0,"",IF(BW28=0,"",(BW28/P28)))</f>
        <v>0.5</v>
      </c>
      <c r="BY28" s="126">
        <v>1</v>
      </c>
      <c r="BZ28" s="127">
        <f>IFERROR(BY28/BW28,"-")</f>
        <v>0.5</v>
      </c>
      <c r="CA28" s="128">
        <v>23000</v>
      </c>
      <c r="CB28" s="129">
        <f>IFERROR(CA28/BW28,"-")</f>
        <v>11500</v>
      </c>
      <c r="CC28" s="130"/>
      <c r="CD28" s="130"/>
      <c r="CE28" s="130">
        <v>1</v>
      </c>
      <c r="CF28" s="131">
        <v>2</v>
      </c>
      <c r="CG28" s="132">
        <f>IF(P28=0,"",IF(CF28=0,"",(CF28/P28)))</f>
        <v>0.5</v>
      </c>
      <c r="CH28" s="133">
        <v>1</v>
      </c>
      <c r="CI28" s="134">
        <f>IFERROR(CH28/CF28,"-")</f>
        <v>0.5</v>
      </c>
      <c r="CJ28" s="135">
        <v>1313000</v>
      </c>
      <c r="CK28" s="136">
        <f>IFERROR(CJ28/CF28,"-")</f>
        <v>656500</v>
      </c>
      <c r="CL28" s="137"/>
      <c r="CM28" s="137"/>
      <c r="CN28" s="137">
        <v>1</v>
      </c>
      <c r="CO28" s="138">
        <v>1</v>
      </c>
      <c r="CP28" s="139">
        <v>386000</v>
      </c>
      <c r="CQ28" s="139">
        <v>1313000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0</v>
      </c>
      <c r="B29" s="347" t="s">
        <v>115</v>
      </c>
      <c r="C29" s="347"/>
      <c r="D29" s="347" t="s">
        <v>116</v>
      </c>
      <c r="E29" s="347" t="s">
        <v>117</v>
      </c>
      <c r="F29" s="347" t="s">
        <v>79</v>
      </c>
      <c r="G29" s="88" t="s">
        <v>118</v>
      </c>
      <c r="H29" s="88" t="s">
        <v>119</v>
      </c>
      <c r="I29" s="349" t="s">
        <v>120</v>
      </c>
      <c r="J29" s="330">
        <v>100000</v>
      </c>
      <c r="K29" s="79">
        <v>8</v>
      </c>
      <c r="L29" s="79">
        <v>0</v>
      </c>
      <c r="M29" s="79">
        <v>73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336">
        <f>IFERROR(J29/SUM(N29:O33),"-")</f>
        <v>16666.666666667</v>
      </c>
      <c r="V29" s="82">
        <v>0</v>
      </c>
      <c r="W29" s="80" t="str">
        <f>IF(P29=0,"-",V29/P29)</f>
        <v>-</v>
      </c>
      <c r="X29" s="335">
        <v>0</v>
      </c>
      <c r="Y29" s="336" t="str">
        <f>IFERROR(X29/P29,"-")</f>
        <v>-</v>
      </c>
      <c r="Z29" s="336" t="str">
        <f>IFERROR(X29/V29,"-")</f>
        <v>-</v>
      </c>
      <c r="AA29" s="330">
        <f>SUM(X29:X33)-SUM(J29:J33)</f>
        <v>-100000</v>
      </c>
      <c r="AB29" s="83">
        <f>SUM(X29:X33)/SUM(J29:J33)</f>
        <v>0</v>
      </c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121</v>
      </c>
      <c r="C30" s="347"/>
      <c r="D30" s="347" t="s">
        <v>122</v>
      </c>
      <c r="E30" s="347" t="s">
        <v>123</v>
      </c>
      <c r="F30" s="347" t="s">
        <v>66</v>
      </c>
      <c r="G30" s="88"/>
      <c r="H30" s="88" t="s">
        <v>119</v>
      </c>
      <c r="I30" s="349" t="s">
        <v>124</v>
      </c>
      <c r="J30" s="330"/>
      <c r="K30" s="79">
        <v>0</v>
      </c>
      <c r="L30" s="79">
        <v>0</v>
      </c>
      <c r="M30" s="79">
        <v>0</v>
      </c>
      <c r="N30" s="89">
        <v>0</v>
      </c>
      <c r="O30" s="90">
        <v>0</v>
      </c>
      <c r="P30" s="91">
        <f>N30+O30</f>
        <v>0</v>
      </c>
      <c r="Q30" s="80" t="str">
        <f>IFERROR(P30/M30,"-")</f>
        <v>-</v>
      </c>
      <c r="R30" s="79">
        <v>0</v>
      </c>
      <c r="S30" s="79">
        <v>0</v>
      </c>
      <c r="T30" s="80" t="str">
        <f>IFERROR(R30/(P30),"-")</f>
        <v>-</v>
      </c>
      <c r="U30" s="336"/>
      <c r="V30" s="82">
        <v>0</v>
      </c>
      <c r="W30" s="80" t="str">
        <f>IF(P30=0,"-",V30/P30)</f>
        <v>-</v>
      </c>
      <c r="X30" s="335">
        <v>0</v>
      </c>
      <c r="Y30" s="336" t="str">
        <f>IFERROR(X30/P30,"-")</f>
        <v>-</v>
      </c>
      <c r="Z30" s="336" t="str">
        <f>IFERROR(X30/V30,"-")</f>
        <v>-</v>
      </c>
      <c r="AA30" s="33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125</v>
      </c>
      <c r="C31" s="347"/>
      <c r="D31" s="347" t="s">
        <v>126</v>
      </c>
      <c r="E31" s="347" t="s">
        <v>127</v>
      </c>
      <c r="F31" s="347" t="s">
        <v>79</v>
      </c>
      <c r="G31" s="88"/>
      <c r="H31" s="88" t="s">
        <v>119</v>
      </c>
      <c r="I31" s="349" t="s">
        <v>128</v>
      </c>
      <c r="J31" s="330"/>
      <c r="K31" s="79">
        <v>2</v>
      </c>
      <c r="L31" s="79">
        <v>0</v>
      </c>
      <c r="M31" s="79">
        <v>41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6"/>
      <c r="V31" s="82">
        <v>0</v>
      </c>
      <c r="W31" s="80" t="str">
        <f>IF(P31=0,"-",V31/P31)</f>
        <v>-</v>
      </c>
      <c r="X31" s="335">
        <v>0</v>
      </c>
      <c r="Y31" s="336" t="str">
        <f>IFERROR(X31/P31,"-")</f>
        <v>-</v>
      </c>
      <c r="Z31" s="336" t="str">
        <f>IFERROR(X31/V31,"-")</f>
        <v>-</v>
      </c>
      <c r="AA31" s="33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129</v>
      </c>
      <c r="C32" s="347"/>
      <c r="D32" s="347" t="s">
        <v>130</v>
      </c>
      <c r="E32" s="347" t="s">
        <v>131</v>
      </c>
      <c r="F32" s="347" t="s">
        <v>66</v>
      </c>
      <c r="G32" s="88"/>
      <c r="H32" s="88" t="s">
        <v>119</v>
      </c>
      <c r="I32" s="349" t="s">
        <v>132</v>
      </c>
      <c r="J32" s="330"/>
      <c r="K32" s="79">
        <v>0</v>
      </c>
      <c r="L32" s="79">
        <v>0</v>
      </c>
      <c r="M32" s="79">
        <v>0</v>
      </c>
      <c r="N32" s="89">
        <v>4</v>
      </c>
      <c r="O32" s="90">
        <v>0</v>
      </c>
      <c r="P32" s="91">
        <f>N32+O32</f>
        <v>4</v>
      </c>
      <c r="Q32" s="80" t="str">
        <f>IFERROR(P32/M32,"-")</f>
        <v>-</v>
      </c>
      <c r="R32" s="79">
        <v>0</v>
      </c>
      <c r="S32" s="79">
        <v>1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3</v>
      </c>
      <c r="BO32" s="118">
        <f>IF(P32=0,"",IF(BN32=0,"",(BN32/P32)))</f>
        <v>0.75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133</v>
      </c>
      <c r="C33" s="347"/>
      <c r="D33" s="347" t="s">
        <v>114</v>
      </c>
      <c r="E33" s="347" t="s">
        <v>114</v>
      </c>
      <c r="F33" s="347" t="s">
        <v>71</v>
      </c>
      <c r="G33" s="88"/>
      <c r="H33" s="88"/>
      <c r="I33" s="88"/>
      <c r="J33" s="330"/>
      <c r="K33" s="79">
        <v>30</v>
      </c>
      <c r="L33" s="79">
        <v>16</v>
      </c>
      <c r="M33" s="79">
        <v>6</v>
      </c>
      <c r="N33" s="89">
        <v>2</v>
      </c>
      <c r="O33" s="90">
        <v>0</v>
      </c>
      <c r="P33" s="91">
        <f>N33+O33</f>
        <v>2</v>
      </c>
      <c r="Q33" s="80">
        <f>IFERROR(P33/M33,"-")</f>
        <v>0.33333333333333</v>
      </c>
      <c r="R33" s="79">
        <v>0</v>
      </c>
      <c r="S33" s="79">
        <v>1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</v>
      </c>
      <c r="B34" s="347" t="s">
        <v>134</v>
      </c>
      <c r="C34" s="347"/>
      <c r="D34" s="347" t="s">
        <v>135</v>
      </c>
      <c r="E34" s="347" t="s">
        <v>136</v>
      </c>
      <c r="F34" s="347" t="s">
        <v>66</v>
      </c>
      <c r="G34" s="88" t="s">
        <v>99</v>
      </c>
      <c r="H34" s="88" t="s">
        <v>137</v>
      </c>
      <c r="I34" s="88" t="s">
        <v>138</v>
      </c>
      <c r="J34" s="330">
        <v>51000</v>
      </c>
      <c r="K34" s="79">
        <v>0</v>
      </c>
      <c r="L34" s="79">
        <v>0</v>
      </c>
      <c r="M34" s="79">
        <v>0</v>
      </c>
      <c r="N34" s="89">
        <v>2</v>
      </c>
      <c r="O34" s="90">
        <v>0</v>
      </c>
      <c r="P34" s="91">
        <f>N34+O34</f>
        <v>2</v>
      </c>
      <c r="Q34" s="80" t="str">
        <f>IFERROR(P34/M34,"-")</f>
        <v>-</v>
      </c>
      <c r="R34" s="79">
        <v>0</v>
      </c>
      <c r="S34" s="79">
        <v>0</v>
      </c>
      <c r="T34" s="80">
        <f>IFERROR(R34/(P34),"-")</f>
        <v>0</v>
      </c>
      <c r="U34" s="336">
        <f>IFERROR(J34/SUM(N34:O35),"-")</f>
        <v>25500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-51000</v>
      </c>
      <c r="AB34" s="83">
        <f>SUM(X34:X35)/SUM(J34:J35)</f>
        <v>0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139</v>
      </c>
      <c r="C35" s="347"/>
      <c r="D35" s="347" t="s">
        <v>135</v>
      </c>
      <c r="E35" s="347" t="s">
        <v>136</v>
      </c>
      <c r="F35" s="347" t="s">
        <v>71</v>
      </c>
      <c r="G35" s="88"/>
      <c r="H35" s="88"/>
      <c r="I35" s="88"/>
      <c r="J35" s="330"/>
      <c r="K35" s="79">
        <v>1</v>
      </c>
      <c r="L35" s="79">
        <v>1</v>
      </c>
      <c r="M35" s="79">
        <v>0</v>
      </c>
      <c r="N35" s="89">
        <v>0</v>
      </c>
      <c r="O35" s="90">
        <v>0</v>
      </c>
      <c r="P35" s="91">
        <f>N35+O35</f>
        <v>0</v>
      </c>
      <c r="Q35" s="80" t="str">
        <f>IFERROR(P35/M35,"-")</f>
        <v>-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0.17692307692308</v>
      </c>
      <c r="B36" s="347" t="s">
        <v>140</v>
      </c>
      <c r="C36" s="347"/>
      <c r="D36" s="347" t="s">
        <v>83</v>
      </c>
      <c r="E36" s="347" t="s">
        <v>84</v>
      </c>
      <c r="F36" s="347" t="s">
        <v>98</v>
      </c>
      <c r="G36" s="88" t="s">
        <v>141</v>
      </c>
      <c r="H36" s="88" t="s">
        <v>142</v>
      </c>
      <c r="I36" s="349" t="s">
        <v>120</v>
      </c>
      <c r="J36" s="330">
        <v>130000</v>
      </c>
      <c r="K36" s="79">
        <v>15</v>
      </c>
      <c r="L36" s="79">
        <v>0</v>
      </c>
      <c r="M36" s="79">
        <v>48</v>
      </c>
      <c r="N36" s="89">
        <v>4</v>
      </c>
      <c r="O36" s="90">
        <v>0</v>
      </c>
      <c r="P36" s="91">
        <f>N36+O36</f>
        <v>4</v>
      </c>
      <c r="Q36" s="80">
        <f>IFERROR(P36/M36,"-")</f>
        <v>0.083333333333333</v>
      </c>
      <c r="R36" s="79">
        <v>1</v>
      </c>
      <c r="S36" s="79">
        <v>0</v>
      </c>
      <c r="T36" s="80">
        <f>IFERROR(R36/(P36),"-")</f>
        <v>0.25</v>
      </c>
      <c r="U36" s="336">
        <f>IFERROR(J36/SUM(N36:O37),"-")</f>
        <v>32500</v>
      </c>
      <c r="V36" s="82">
        <v>1</v>
      </c>
      <c r="W36" s="80">
        <f>IF(P36=0,"-",V36/P36)</f>
        <v>0.25</v>
      </c>
      <c r="X36" s="335">
        <v>23000</v>
      </c>
      <c r="Y36" s="336">
        <f>IFERROR(X36/P36,"-")</f>
        <v>5750</v>
      </c>
      <c r="Z36" s="336">
        <f>IFERROR(X36/V36,"-")</f>
        <v>23000</v>
      </c>
      <c r="AA36" s="330">
        <f>SUM(X36:X37)-SUM(J36:J37)</f>
        <v>-107000</v>
      </c>
      <c r="AB36" s="83">
        <f>SUM(X36:X37)/SUM(J36:J37)</f>
        <v>0.17692307692308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0.25</v>
      </c>
      <c r="BP36" s="119">
        <v>1</v>
      </c>
      <c r="BQ36" s="120">
        <f>IFERROR(BP36/BN36,"-")</f>
        <v>1</v>
      </c>
      <c r="BR36" s="121">
        <v>23000</v>
      </c>
      <c r="BS36" s="122">
        <f>IFERROR(BR36/BN36,"-")</f>
        <v>23000</v>
      </c>
      <c r="BT36" s="123"/>
      <c r="BU36" s="123"/>
      <c r="BV36" s="123">
        <v>1</v>
      </c>
      <c r="BW36" s="124">
        <v>3</v>
      </c>
      <c r="BX36" s="125">
        <f>IF(P36=0,"",IF(BW36=0,"",(BW36/P36)))</f>
        <v>0.75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23000</v>
      </c>
      <c r="CQ36" s="139">
        <v>23000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143</v>
      </c>
      <c r="C37" s="347"/>
      <c r="D37" s="347" t="s">
        <v>83</v>
      </c>
      <c r="E37" s="347" t="s">
        <v>84</v>
      </c>
      <c r="F37" s="347" t="s">
        <v>71</v>
      </c>
      <c r="G37" s="88"/>
      <c r="H37" s="88"/>
      <c r="I37" s="88"/>
      <c r="J37" s="330"/>
      <c r="K37" s="79">
        <v>9</v>
      </c>
      <c r="L37" s="79">
        <v>6</v>
      </c>
      <c r="M37" s="79">
        <v>5</v>
      </c>
      <c r="N37" s="89">
        <v>0</v>
      </c>
      <c r="O37" s="90">
        <v>0</v>
      </c>
      <c r="P37" s="91">
        <f>N37+O37</f>
        <v>0</v>
      </c>
      <c r="Q37" s="80">
        <f>IFERROR(P37/M37,"-")</f>
        <v>0</v>
      </c>
      <c r="R37" s="79">
        <v>0</v>
      </c>
      <c r="S37" s="79">
        <v>0</v>
      </c>
      <c r="T37" s="80" t="str">
        <f>IFERROR(R37/(P37),"-")</f>
        <v>-</v>
      </c>
      <c r="U37" s="336"/>
      <c r="V37" s="82">
        <v>0</v>
      </c>
      <c r="W37" s="80" t="str">
        <f>IF(P37=0,"-",V37/P37)</f>
        <v>-</v>
      </c>
      <c r="X37" s="335">
        <v>0</v>
      </c>
      <c r="Y37" s="336" t="str">
        <f>IFERROR(X37/P37,"-")</f>
        <v>-</v>
      </c>
      <c r="Z37" s="336" t="str">
        <f>IFERROR(X37/V37,"-")</f>
        <v>-</v>
      </c>
      <c r="AA37" s="33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</v>
      </c>
      <c r="B38" s="347" t="s">
        <v>144</v>
      </c>
      <c r="C38" s="347"/>
      <c r="D38" s="347" t="s">
        <v>77</v>
      </c>
      <c r="E38" s="347" t="s">
        <v>78</v>
      </c>
      <c r="F38" s="347" t="s">
        <v>98</v>
      </c>
      <c r="G38" s="88" t="s">
        <v>141</v>
      </c>
      <c r="H38" s="88" t="s">
        <v>142</v>
      </c>
      <c r="I38" s="348" t="s">
        <v>145</v>
      </c>
      <c r="J38" s="330">
        <v>130000</v>
      </c>
      <c r="K38" s="79">
        <v>21</v>
      </c>
      <c r="L38" s="79">
        <v>0</v>
      </c>
      <c r="M38" s="79">
        <v>43</v>
      </c>
      <c r="N38" s="89">
        <v>4</v>
      </c>
      <c r="O38" s="90">
        <v>0</v>
      </c>
      <c r="P38" s="91">
        <f>N38+O38</f>
        <v>4</v>
      </c>
      <c r="Q38" s="80">
        <f>IFERROR(P38/M38,"-")</f>
        <v>0.093023255813953</v>
      </c>
      <c r="R38" s="79">
        <v>0</v>
      </c>
      <c r="S38" s="79">
        <v>1</v>
      </c>
      <c r="T38" s="80">
        <f>IFERROR(R38/(P38),"-")</f>
        <v>0</v>
      </c>
      <c r="U38" s="336">
        <f>IFERROR(J38/SUM(N38:O39),"-")</f>
        <v>21666.666666667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SUM(X38:X39)-SUM(J38:J39)</f>
        <v>-130000</v>
      </c>
      <c r="AB38" s="83">
        <f>SUM(X38:X39)/SUM(J38:J39)</f>
        <v>0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1</v>
      </c>
      <c r="BO38" s="118">
        <f>IF(P38=0,"",IF(BN38=0,"",(BN38/P38)))</f>
        <v>0.25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146</v>
      </c>
      <c r="C39" s="347"/>
      <c r="D39" s="347" t="s">
        <v>77</v>
      </c>
      <c r="E39" s="347" t="s">
        <v>78</v>
      </c>
      <c r="F39" s="347" t="s">
        <v>71</v>
      </c>
      <c r="G39" s="88"/>
      <c r="H39" s="88"/>
      <c r="I39" s="88"/>
      <c r="J39" s="330"/>
      <c r="K39" s="79">
        <v>31</v>
      </c>
      <c r="L39" s="79">
        <v>13</v>
      </c>
      <c r="M39" s="79">
        <v>3</v>
      </c>
      <c r="N39" s="89">
        <v>2</v>
      </c>
      <c r="O39" s="90">
        <v>0</v>
      </c>
      <c r="P39" s="91">
        <f>N39+O39</f>
        <v>2</v>
      </c>
      <c r="Q39" s="80">
        <f>IFERROR(P39/M39,"-")</f>
        <v>0.66666666666667</v>
      </c>
      <c r="R39" s="79">
        <v>0</v>
      </c>
      <c r="S39" s="79">
        <v>1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0.5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30"/>
      <c r="B40" s="85"/>
      <c r="C40" s="86"/>
      <c r="D40" s="86"/>
      <c r="E40" s="86"/>
      <c r="F40" s="87"/>
      <c r="G40" s="88"/>
      <c r="H40" s="88"/>
      <c r="I40" s="88"/>
      <c r="J40" s="331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337"/>
      <c r="V40" s="25"/>
      <c r="W40" s="25"/>
      <c r="X40" s="337"/>
      <c r="Y40" s="337"/>
      <c r="Z40" s="337"/>
      <c r="AA40" s="337"/>
      <c r="AB40" s="33"/>
      <c r="AC40" s="57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30"/>
      <c r="B41" s="37"/>
      <c r="C41" s="21"/>
      <c r="D41" s="21"/>
      <c r="E41" s="21"/>
      <c r="F41" s="22"/>
      <c r="G41" s="36"/>
      <c r="H41" s="36"/>
      <c r="I41" s="73"/>
      <c r="J41" s="332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337"/>
      <c r="V41" s="25"/>
      <c r="W41" s="25"/>
      <c r="X41" s="337"/>
      <c r="Y41" s="337"/>
      <c r="Z41" s="337"/>
      <c r="AA41" s="337"/>
      <c r="AB41" s="33"/>
      <c r="AC41" s="59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19">
        <f>AB42</f>
        <v>1.5435114503817</v>
      </c>
      <c r="B42" s="39"/>
      <c r="C42" s="39"/>
      <c r="D42" s="39"/>
      <c r="E42" s="39"/>
      <c r="F42" s="39"/>
      <c r="G42" s="40" t="s">
        <v>147</v>
      </c>
      <c r="H42" s="40"/>
      <c r="I42" s="40"/>
      <c r="J42" s="333">
        <f>SUM(J6:J41)</f>
        <v>1310000</v>
      </c>
      <c r="K42" s="41">
        <f>SUM(K6:K41)</f>
        <v>414</v>
      </c>
      <c r="L42" s="41">
        <f>SUM(L6:L41)</f>
        <v>169</v>
      </c>
      <c r="M42" s="41">
        <f>SUM(M6:M41)</f>
        <v>541</v>
      </c>
      <c r="N42" s="41">
        <f>SUM(N6:N41)</f>
        <v>66</v>
      </c>
      <c r="O42" s="41">
        <f>SUM(O6:O41)</f>
        <v>0</v>
      </c>
      <c r="P42" s="41">
        <f>SUM(P6:P41)</f>
        <v>66</v>
      </c>
      <c r="Q42" s="42">
        <f>IFERROR(P42/M42,"-")</f>
        <v>0.12199630314233</v>
      </c>
      <c r="R42" s="76">
        <f>SUM(R6:R41)</f>
        <v>10</v>
      </c>
      <c r="S42" s="76">
        <f>SUM(S6:S41)</f>
        <v>7</v>
      </c>
      <c r="T42" s="42">
        <f>IFERROR(R42/P42,"-")</f>
        <v>0.15151515151515</v>
      </c>
      <c r="U42" s="338">
        <f>IFERROR(J42/P42,"-")</f>
        <v>19848.484848485</v>
      </c>
      <c r="V42" s="44">
        <f>SUM(V6:V41)</f>
        <v>11</v>
      </c>
      <c r="W42" s="42">
        <f>IFERROR(V42/P42,"-")</f>
        <v>0.16666666666667</v>
      </c>
      <c r="X42" s="333">
        <f>SUM(X6:X41)</f>
        <v>2022000</v>
      </c>
      <c r="Y42" s="333">
        <f>IFERROR(X42/P42,"-")</f>
        <v>30636.363636364</v>
      </c>
      <c r="Z42" s="333">
        <f>IFERROR(X42/V42,"-")</f>
        <v>183818.18181818</v>
      </c>
      <c r="AA42" s="333">
        <f>X42-J42</f>
        <v>712000</v>
      </c>
      <c r="AB42" s="45">
        <f>X42/J42</f>
        <v>1.5435114503817</v>
      </c>
      <c r="AC42" s="58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5"/>
    <mergeCell ref="J22:J25"/>
    <mergeCell ref="U22:U25"/>
    <mergeCell ref="AA22:AA25"/>
    <mergeCell ref="AB22:AB25"/>
    <mergeCell ref="A26:A28"/>
    <mergeCell ref="J26:J28"/>
    <mergeCell ref="U26:U28"/>
    <mergeCell ref="AA26:AA28"/>
    <mergeCell ref="AB26:AB28"/>
    <mergeCell ref="A29:A33"/>
    <mergeCell ref="J29:J33"/>
    <mergeCell ref="U29:U33"/>
    <mergeCell ref="AA29:AA33"/>
    <mergeCell ref="AB29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148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1.2705</v>
      </c>
      <c r="B6" s="347" t="s">
        <v>149</v>
      </c>
      <c r="C6" s="347" t="s">
        <v>150</v>
      </c>
      <c r="D6" s="347" t="s">
        <v>151</v>
      </c>
      <c r="E6" s="347" t="s">
        <v>152</v>
      </c>
      <c r="F6" s="347" t="s">
        <v>79</v>
      </c>
      <c r="G6" s="88" t="s">
        <v>153</v>
      </c>
      <c r="H6" s="88" t="s">
        <v>154</v>
      </c>
      <c r="I6" s="88" t="s">
        <v>155</v>
      </c>
      <c r="J6" s="330">
        <v>200000</v>
      </c>
      <c r="K6" s="79">
        <v>62</v>
      </c>
      <c r="L6" s="79">
        <v>0</v>
      </c>
      <c r="M6" s="79">
        <v>94</v>
      </c>
      <c r="N6" s="89">
        <v>8</v>
      </c>
      <c r="O6" s="90">
        <v>0</v>
      </c>
      <c r="P6" s="91">
        <f>N6+O6</f>
        <v>8</v>
      </c>
      <c r="Q6" s="80">
        <f>IFERROR(P6/M6,"-")</f>
        <v>0.085106382978723</v>
      </c>
      <c r="R6" s="79">
        <v>2</v>
      </c>
      <c r="S6" s="79">
        <v>0</v>
      </c>
      <c r="T6" s="80">
        <f>IFERROR(R6/(P6),"-")</f>
        <v>0.25</v>
      </c>
      <c r="U6" s="336">
        <f>IFERROR(J6/SUM(N6:O7),"-")</f>
        <v>18181.818181818</v>
      </c>
      <c r="V6" s="82">
        <v>2</v>
      </c>
      <c r="W6" s="80">
        <f>IF(P6=0,"-",V6/P6)</f>
        <v>0.25</v>
      </c>
      <c r="X6" s="335">
        <v>254100</v>
      </c>
      <c r="Y6" s="336">
        <f>IFERROR(X6/P6,"-")</f>
        <v>31762.5</v>
      </c>
      <c r="Z6" s="336">
        <f>IFERROR(X6/V6,"-")</f>
        <v>127050</v>
      </c>
      <c r="AA6" s="330">
        <f>SUM(X6:X7)-SUM(J6:J7)</f>
        <v>54100</v>
      </c>
      <c r="AB6" s="83">
        <f>SUM(X6:X7)/SUM(J6:J7)</f>
        <v>1.2705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3</v>
      </c>
      <c r="BO6" s="118">
        <f>IF(P6=0,"",IF(BN6=0,"",(BN6/P6)))</f>
        <v>0.375</v>
      </c>
      <c r="BP6" s="119">
        <v>1</v>
      </c>
      <c r="BQ6" s="120">
        <f>IFERROR(BP6/BN6,"-")</f>
        <v>0.33333333333333</v>
      </c>
      <c r="BR6" s="121">
        <v>6100</v>
      </c>
      <c r="BS6" s="122">
        <f>IFERROR(BR6/BN6,"-")</f>
        <v>2033.3333333333</v>
      </c>
      <c r="BT6" s="123"/>
      <c r="BU6" s="123">
        <v>1</v>
      </c>
      <c r="BV6" s="123"/>
      <c r="BW6" s="124">
        <v>4</v>
      </c>
      <c r="BX6" s="125">
        <f>IF(P6=0,"",IF(BW6=0,"",(BW6/P6)))</f>
        <v>0.5</v>
      </c>
      <c r="BY6" s="126">
        <v>1</v>
      </c>
      <c r="BZ6" s="127">
        <f>IFERROR(BY6/BW6,"-")</f>
        <v>0.25</v>
      </c>
      <c r="CA6" s="128">
        <v>248000</v>
      </c>
      <c r="CB6" s="129">
        <f>IFERROR(CA6/BW6,"-")</f>
        <v>62000</v>
      </c>
      <c r="CC6" s="130"/>
      <c r="CD6" s="130"/>
      <c r="CE6" s="130">
        <v>1</v>
      </c>
      <c r="CF6" s="131">
        <v>1</v>
      </c>
      <c r="CG6" s="132">
        <f>IF(P6=0,"",IF(CF6=0,"",(CF6/P6)))</f>
        <v>0.125</v>
      </c>
      <c r="CH6" s="133">
        <v>1</v>
      </c>
      <c r="CI6" s="134">
        <f>IFERROR(CH6/CF6,"-")</f>
        <v>1</v>
      </c>
      <c r="CJ6" s="135">
        <v>94000</v>
      </c>
      <c r="CK6" s="136">
        <f>IFERROR(CJ6/CF6,"-")</f>
        <v>94000</v>
      </c>
      <c r="CL6" s="137"/>
      <c r="CM6" s="137"/>
      <c r="CN6" s="137">
        <v>1</v>
      </c>
      <c r="CO6" s="138">
        <v>2</v>
      </c>
      <c r="CP6" s="139">
        <v>254100</v>
      </c>
      <c r="CQ6" s="139">
        <v>248000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156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87</v>
      </c>
      <c r="L7" s="79">
        <v>36</v>
      </c>
      <c r="M7" s="79">
        <v>11</v>
      </c>
      <c r="N7" s="89">
        <v>3</v>
      </c>
      <c r="O7" s="90">
        <v>0</v>
      </c>
      <c r="P7" s="91">
        <f>N7+O7</f>
        <v>3</v>
      </c>
      <c r="Q7" s="80">
        <f>IFERROR(P7/M7,"-")</f>
        <v>0.27272727272727</v>
      </c>
      <c r="R7" s="79">
        <v>0</v>
      </c>
      <c r="S7" s="79">
        <v>1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3</v>
      </c>
      <c r="BX7" s="125">
        <f>IF(P7=0,"",IF(BW7=0,"",(BW7/P7)))</f>
        <v>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9.0141176470588</v>
      </c>
      <c r="B8" s="347" t="s">
        <v>157</v>
      </c>
      <c r="C8" s="347" t="s">
        <v>158</v>
      </c>
      <c r="D8" s="347" t="s">
        <v>159</v>
      </c>
      <c r="E8" s="347"/>
      <c r="F8" s="347" t="s">
        <v>79</v>
      </c>
      <c r="G8" s="88" t="s">
        <v>160</v>
      </c>
      <c r="H8" s="88" t="s">
        <v>154</v>
      </c>
      <c r="I8" s="88" t="s">
        <v>161</v>
      </c>
      <c r="J8" s="330">
        <v>85000</v>
      </c>
      <c r="K8" s="79">
        <v>16</v>
      </c>
      <c r="L8" s="79">
        <v>0</v>
      </c>
      <c r="M8" s="79">
        <v>67</v>
      </c>
      <c r="N8" s="89">
        <v>4</v>
      </c>
      <c r="O8" s="90">
        <v>1</v>
      </c>
      <c r="P8" s="91">
        <f>N8+O8</f>
        <v>5</v>
      </c>
      <c r="Q8" s="80">
        <f>IFERROR(P8/M8,"-")</f>
        <v>0.074626865671642</v>
      </c>
      <c r="R8" s="79">
        <v>0</v>
      </c>
      <c r="S8" s="79">
        <v>0</v>
      </c>
      <c r="T8" s="80">
        <f>IFERROR(R8/(P8),"-")</f>
        <v>0</v>
      </c>
      <c r="U8" s="336">
        <f>IFERROR(J8/SUM(N8:O9),"-")</f>
        <v>7727.2727272727</v>
      </c>
      <c r="V8" s="82">
        <v>1</v>
      </c>
      <c r="W8" s="80">
        <f>IF(P8=0,"-",V8/P8)</f>
        <v>0.2</v>
      </c>
      <c r="X8" s="335">
        <v>195000</v>
      </c>
      <c r="Y8" s="336">
        <f>IFERROR(X8/P8,"-")</f>
        <v>39000</v>
      </c>
      <c r="Z8" s="336">
        <f>IFERROR(X8/V8,"-")</f>
        <v>195000</v>
      </c>
      <c r="AA8" s="330">
        <f>SUM(X8:X9)-SUM(J8:J9)</f>
        <v>681200</v>
      </c>
      <c r="AB8" s="83">
        <f>SUM(X8:X9)/SUM(J8:J9)</f>
        <v>9.0141176470588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0.4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0.2</v>
      </c>
      <c r="CH8" s="133">
        <v>1</v>
      </c>
      <c r="CI8" s="134">
        <f>IFERROR(CH8/CF8,"-")</f>
        <v>1</v>
      </c>
      <c r="CJ8" s="135">
        <v>195000</v>
      </c>
      <c r="CK8" s="136">
        <f>IFERROR(CJ8/CF8,"-")</f>
        <v>195000</v>
      </c>
      <c r="CL8" s="137"/>
      <c r="CM8" s="137"/>
      <c r="CN8" s="137">
        <v>1</v>
      </c>
      <c r="CO8" s="138">
        <v>1</v>
      </c>
      <c r="CP8" s="139">
        <v>195000</v>
      </c>
      <c r="CQ8" s="139">
        <v>195000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162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17</v>
      </c>
      <c r="L9" s="79">
        <v>14</v>
      </c>
      <c r="M9" s="79">
        <v>4</v>
      </c>
      <c r="N9" s="89">
        <v>6</v>
      </c>
      <c r="O9" s="90">
        <v>0</v>
      </c>
      <c r="P9" s="91">
        <f>N9+O9</f>
        <v>6</v>
      </c>
      <c r="Q9" s="80">
        <f>IFERROR(P9/M9,"-")</f>
        <v>1.5</v>
      </c>
      <c r="R9" s="79">
        <v>1</v>
      </c>
      <c r="S9" s="79">
        <v>1</v>
      </c>
      <c r="T9" s="80">
        <f>IFERROR(R9/(P9),"-")</f>
        <v>0.16666666666667</v>
      </c>
      <c r="U9" s="336"/>
      <c r="V9" s="82">
        <v>1</v>
      </c>
      <c r="W9" s="80">
        <f>IF(P9=0,"-",V9/P9)</f>
        <v>0.16666666666667</v>
      </c>
      <c r="X9" s="335">
        <v>571200</v>
      </c>
      <c r="Y9" s="336">
        <f>IFERROR(X9/P9,"-")</f>
        <v>95200</v>
      </c>
      <c r="Z9" s="336">
        <f>IFERROR(X9/V9,"-")</f>
        <v>571200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0.16666666666667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0.16666666666667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2</v>
      </c>
      <c r="CG9" s="132">
        <f>IF(P9=0,"",IF(CF9=0,"",(CF9/P9)))</f>
        <v>0.33333333333333</v>
      </c>
      <c r="CH9" s="133">
        <v>1</v>
      </c>
      <c r="CI9" s="134">
        <f>IFERROR(CH9/CF9,"-")</f>
        <v>0.5</v>
      </c>
      <c r="CJ9" s="135">
        <v>571200</v>
      </c>
      <c r="CK9" s="136">
        <f>IFERROR(CJ9/CF9,"-")</f>
        <v>285600</v>
      </c>
      <c r="CL9" s="137"/>
      <c r="CM9" s="137"/>
      <c r="CN9" s="137">
        <v>1</v>
      </c>
      <c r="CO9" s="138">
        <v>1</v>
      </c>
      <c r="CP9" s="139">
        <v>571200</v>
      </c>
      <c r="CQ9" s="139">
        <v>571200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1.8888888888889</v>
      </c>
      <c r="B10" s="347" t="s">
        <v>163</v>
      </c>
      <c r="C10" s="347" t="s">
        <v>164</v>
      </c>
      <c r="D10" s="347" t="s">
        <v>159</v>
      </c>
      <c r="E10" s="347"/>
      <c r="F10" s="347" t="s">
        <v>79</v>
      </c>
      <c r="G10" s="88" t="s">
        <v>165</v>
      </c>
      <c r="H10" s="88" t="s">
        <v>154</v>
      </c>
      <c r="I10" s="88" t="s">
        <v>166</v>
      </c>
      <c r="J10" s="330">
        <v>45000</v>
      </c>
      <c r="K10" s="79">
        <v>20</v>
      </c>
      <c r="L10" s="79">
        <v>0</v>
      </c>
      <c r="M10" s="79">
        <v>25</v>
      </c>
      <c r="N10" s="89">
        <v>3</v>
      </c>
      <c r="O10" s="90">
        <v>0</v>
      </c>
      <c r="P10" s="91">
        <f>N10+O10</f>
        <v>3</v>
      </c>
      <c r="Q10" s="80">
        <f>IFERROR(P10/M10,"-")</f>
        <v>0.12</v>
      </c>
      <c r="R10" s="79">
        <v>1</v>
      </c>
      <c r="S10" s="79">
        <v>1</v>
      </c>
      <c r="T10" s="80">
        <f>IFERROR(R10/(P10),"-")</f>
        <v>0.33333333333333</v>
      </c>
      <c r="U10" s="336">
        <f>IFERROR(J10/SUM(N10:O11),"-")</f>
        <v>9000</v>
      </c>
      <c r="V10" s="82">
        <v>1</v>
      </c>
      <c r="W10" s="80">
        <f>IF(P10=0,"-",V10/P10)</f>
        <v>0.33333333333333</v>
      </c>
      <c r="X10" s="335">
        <v>85000</v>
      </c>
      <c r="Y10" s="336">
        <f>IFERROR(X10/P10,"-")</f>
        <v>28333.333333333</v>
      </c>
      <c r="Z10" s="336">
        <f>IFERROR(X10/V10,"-")</f>
        <v>85000</v>
      </c>
      <c r="AA10" s="330">
        <f>SUM(X10:X11)-SUM(J10:J11)</f>
        <v>40000</v>
      </c>
      <c r="AB10" s="83">
        <f>SUM(X10:X11)/SUM(J10:J11)</f>
        <v>1.8888888888889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0.33333333333333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0.33333333333333</v>
      </c>
      <c r="BY10" s="126">
        <v>1</v>
      </c>
      <c r="BZ10" s="127">
        <f>IFERROR(BY10/BW10,"-")</f>
        <v>1</v>
      </c>
      <c r="CA10" s="128">
        <v>85000</v>
      </c>
      <c r="CB10" s="129">
        <f>IFERROR(CA10/BW10,"-")</f>
        <v>85000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85000</v>
      </c>
      <c r="CQ10" s="139">
        <v>85000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167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>
        <v>62</v>
      </c>
      <c r="L11" s="79">
        <v>30</v>
      </c>
      <c r="M11" s="79">
        <v>7</v>
      </c>
      <c r="N11" s="89">
        <v>2</v>
      </c>
      <c r="O11" s="90">
        <v>0</v>
      </c>
      <c r="P11" s="91">
        <f>N11+O11</f>
        <v>2</v>
      </c>
      <c r="Q11" s="80">
        <f>IFERROR(P11/M11,"-")</f>
        <v>0.28571428571429</v>
      </c>
      <c r="R11" s="79">
        <v>0</v>
      </c>
      <c r="S11" s="79">
        <v>0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1.6095238095238</v>
      </c>
      <c r="B12" s="347" t="s">
        <v>168</v>
      </c>
      <c r="C12" s="347" t="s">
        <v>164</v>
      </c>
      <c r="D12" s="347" t="s">
        <v>169</v>
      </c>
      <c r="E12" s="347"/>
      <c r="F12" s="347" t="s">
        <v>79</v>
      </c>
      <c r="G12" s="88" t="s">
        <v>170</v>
      </c>
      <c r="H12" s="88" t="s">
        <v>171</v>
      </c>
      <c r="I12" s="88" t="s">
        <v>172</v>
      </c>
      <c r="J12" s="330">
        <v>105000</v>
      </c>
      <c r="K12" s="79">
        <v>34</v>
      </c>
      <c r="L12" s="79">
        <v>0</v>
      </c>
      <c r="M12" s="79">
        <v>127</v>
      </c>
      <c r="N12" s="89">
        <v>5</v>
      </c>
      <c r="O12" s="90">
        <v>0</v>
      </c>
      <c r="P12" s="91">
        <f>N12+O12</f>
        <v>5</v>
      </c>
      <c r="Q12" s="80">
        <f>IFERROR(P12/M12,"-")</f>
        <v>0.039370078740157</v>
      </c>
      <c r="R12" s="79">
        <v>0</v>
      </c>
      <c r="S12" s="79">
        <v>1</v>
      </c>
      <c r="T12" s="80">
        <f>IFERROR(R12/(P12),"-")</f>
        <v>0</v>
      </c>
      <c r="U12" s="336">
        <f>IFERROR(J12/SUM(N12:O13),"-")</f>
        <v>6562.5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64000</v>
      </c>
      <c r="AB12" s="83">
        <f>SUM(X12:X13)/SUM(J12:J13)</f>
        <v>1.6095238095238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0.2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0.6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173</v>
      </c>
      <c r="C13" s="347"/>
      <c r="D13" s="347"/>
      <c r="E13" s="347"/>
      <c r="F13" s="347" t="s">
        <v>71</v>
      </c>
      <c r="G13" s="88"/>
      <c r="H13" s="88"/>
      <c r="I13" s="88"/>
      <c r="J13" s="330"/>
      <c r="K13" s="79">
        <v>138</v>
      </c>
      <c r="L13" s="79">
        <v>57</v>
      </c>
      <c r="M13" s="79">
        <v>23</v>
      </c>
      <c r="N13" s="89">
        <v>11</v>
      </c>
      <c r="O13" s="90">
        <v>0</v>
      </c>
      <c r="P13" s="91">
        <f>N13+O13</f>
        <v>11</v>
      </c>
      <c r="Q13" s="80">
        <f>IFERROR(P13/M13,"-")</f>
        <v>0.47826086956522</v>
      </c>
      <c r="R13" s="79">
        <v>3</v>
      </c>
      <c r="S13" s="79">
        <v>0</v>
      </c>
      <c r="T13" s="80">
        <f>IFERROR(R13/(P13),"-")</f>
        <v>0.27272727272727</v>
      </c>
      <c r="U13" s="336"/>
      <c r="V13" s="82">
        <v>3</v>
      </c>
      <c r="W13" s="80">
        <f>IF(P13=0,"-",V13/P13)</f>
        <v>0.27272727272727</v>
      </c>
      <c r="X13" s="335">
        <v>169000</v>
      </c>
      <c r="Y13" s="336">
        <f>IFERROR(X13/P13,"-")</f>
        <v>15363.636363636</v>
      </c>
      <c r="Z13" s="336">
        <f>IFERROR(X13/V13,"-")</f>
        <v>56333.333333333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0.18181818181818</v>
      </c>
      <c r="AO13" s="98">
        <v>1</v>
      </c>
      <c r="AP13" s="100">
        <f>IFERROR(AO13/AM13,"-")</f>
        <v>0.5</v>
      </c>
      <c r="AQ13" s="101">
        <v>131000</v>
      </c>
      <c r="AR13" s="102">
        <f>IFERROR(AQ13/AM13,"-")</f>
        <v>65500</v>
      </c>
      <c r="AS13" s="103"/>
      <c r="AT13" s="103"/>
      <c r="AU13" s="103">
        <v>1</v>
      </c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5</v>
      </c>
      <c r="BO13" s="118">
        <f>IF(P13=0,"",IF(BN13=0,"",(BN13/P13)))</f>
        <v>0.45454545454545</v>
      </c>
      <c r="BP13" s="119">
        <v>1</v>
      </c>
      <c r="BQ13" s="120">
        <f>IFERROR(BP13/BN13,"-")</f>
        <v>0.2</v>
      </c>
      <c r="BR13" s="121">
        <v>3000</v>
      </c>
      <c r="BS13" s="122">
        <f>IFERROR(BR13/BN13,"-")</f>
        <v>600</v>
      </c>
      <c r="BT13" s="123">
        <v>1</v>
      </c>
      <c r="BU13" s="123"/>
      <c r="BV13" s="123"/>
      <c r="BW13" s="124">
        <v>3</v>
      </c>
      <c r="BX13" s="125">
        <f>IF(P13=0,"",IF(BW13=0,"",(BW13/P13)))</f>
        <v>0.27272727272727</v>
      </c>
      <c r="BY13" s="126">
        <v>1</v>
      </c>
      <c r="BZ13" s="127">
        <f>IFERROR(BY13/BW13,"-")</f>
        <v>0.33333333333333</v>
      </c>
      <c r="CA13" s="128">
        <v>35000</v>
      </c>
      <c r="CB13" s="129">
        <f>IFERROR(CA13/BW13,"-")</f>
        <v>11666.666666667</v>
      </c>
      <c r="CC13" s="130"/>
      <c r="CD13" s="130"/>
      <c r="CE13" s="130">
        <v>1</v>
      </c>
      <c r="CF13" s="131">
        <v>1</v>
      </c>
      <c r="CG13" s="132">
        <f>IF(P13=0,"",IF(CF13=0,"",(CF13/P13)))</f>
        <v>0.090909090909091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169000</v>
      </c>
      <c r="CQ13" s="139">
        <v>131000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2.64</v>
      </c>
      <c r="B14" s="347" t="s">
        <v>174</v>
      </c>
      <c r="C14" s="347" t="s">
        <v>150</v>
      </c>
      <c r="D14" s="347" t="s">
        <v>169</v>
      </c>
      <c r="E14" s="347"/>
      <c r="F14" s="347" t="s">
        <v>79</v>
      </c>
      <c r="G14" s="88" t="s">
        <v>175</v>
      </c>
      <c r="H14" s="88" t="s">
        <v>171</v>
      </c>
      <c r="I14" s="88" t="s">
        <v>176</v>
      </c>
      <c r="J14" s="330">
        <v>125000</v>
      </c>
      <c r="K14" s="79">
        <v>17</v>
      </c>
      <c r="L14" s="79">
        <v>0</v>
      </c>
      <c r="M14" s="79">
        <v>63</v>
      </c>
      <c r="N14" s="89">
        <v>7</v>
      </c>
      <c r="O14" s="90">
        <v>0</v>
      </c>
      <c r="P14" s="91">
        <f>N14+O14</f>
        <v>7</v>
      </c>
      <c r="Q14" s="80">
        <f>IFERROR(P14/M14,"-")</f>
        <v>0.11111111111111</v>
      </c>
      <c r="R14" s="79">
        <v>0</v>
      </c>
      <c r="S14" s="79">
        <v>3</v>
      </c>
      <c r="T14" s="80">
        <f>IFERROR(R14/(P14),"-")</f>
        <v>0</v>
      </c>
      <c r="U14" s="336">
        <f>IFERROR(J14/SUM(N14:O15),"-")</f>
        <v>11363.636363636</v>
      </c>
      <c r="V14" s="82">
        <v>1</v>
      </c>
      <c r="W14" s="80">
        <f>IF(P14=0,"-",V14/P14)</f>
        <v>0.14285714285714</v>
      </c>
      <c r="X14" s="335">
        <v>330000</v>
      </c>
      <c r="Y14" s="336">
        <f>IFERROR(X14/P14,"-")</f>
        <v>47142.857142857</v>
      </c>
      <c r="Z14" s="336">
        <f>IFERROR(X14/V14,"-")</f>
        <v>330000</v>
      </c>
      <c r="AA14" s="330">
        <f>SUM(X14:X15)-SUM(J14:J15)</f>
        <v>205000</v>
      </c>
      <c r="AB14" s="83">
        <f>SUM(X14:X15)/SUM(J14:J15)</f>
        <v>2.64</v>
      </c>
      <c r="AC14" s="77"/>
      <c r="AD14" s="92">
        <v>1</v>
      </c>
      <c r="AE14" s="93">
        <f>IF(P14=0,"",IF(AD14=0,"",(AD14/P14)))</f>
        <v>0.14285714285714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</v>
      </c>
      <c r="AN14" s="99">
        <f>IF(P14=0,"",IF(AM14=0,"",(AM14/P14)))</f>
        <v>0.14285714285714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2</v>
      </c>
      <c r="BF14" s="111">
        <f>IF(P14=0,"",IF(BE14=0,"",(BE14/P14)))</f>
        <v>0.28571428571429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0.14285714285714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0.14285714285714</v>
      </c>
      <c r="BY14" s="126">
        <v>1</v>
      </c>
      <c r="BZ14" s="127">
        <f>IFERROR(BY14/BW14,"-")</f>
        <v>1</v>
      </c>
      <c r="CA14" s="128">
        <v>330000</v>
      </c>
      <c r="CB14" s="129">
        <f>IFERROR(CA14/BW14,"-")</f>
        <v>330000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330000</v>
      </c>
      <c r="CQ14" s="139">
        <v>330000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177</v>
      </c>
      <c r="C15" s="347"/>
      <c r="D15" s="347"/>
      <c r="E15" s="347"/>
      <c r="F15" s="347" t="s">
        <v>71</v>
      </c>
      <c r="G15" s="88"/>
      <c r="H15" s="88"/>
      <c r="I15" s="88"/>
      <c r="J15" s="330"/>
      <c r="K15" s="79">
        <v>79</v>
      </c>
      <c r="L15" s="79">
        <v>46</v>
      </c>
      <c r="M15" s="79">
        <v>15</v>
      </c>
      <c r="N15" s="89">
        <v>4</v>
      </c>
      <c r="O15" s="90">
        <v>0</v>
      </c>
      <c r="P15" s="91">
        <f>N15+O15</f>
        <v>4</v>
      </c>
      <c r="Q15" s="80">
        <f>IFERROR(P15/M15,"-")</f>
        <v>0.26666666666667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0.25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0.25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0.25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7"/>
      <c r="V16" s="25"/>
      <c r="W16" s="25"/>
      <c r="X16" s="337"/>
      <c r="Y16" s="337"/>
      <c r="Z16" s="337"/>
      <c r="AA16" s="33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7"/>
      <c r="V17" s="25"/>
      <c r="W17" s="25"/>
      <c r="X17" s="337"/>
      <c r="Y17" s="337"/>
      <c r="Z17" s="337"/>
      <c r="AA17" s="33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2.8648214285714</v>
      </c>
      <c r="B18" s="39"/>
      <c r="C18" s="39"/>
      <c r="D18" s="39"/>
      <c r="E18" s="39"/>
      <c r="F18" s="39"/>
      <c r="G18" s="40" t="s">
        <v>178</v>
      </c>
      <c r="H18" s="40"/>
      <c r="I18" s="40"/>
      <c r="J18" s="333">
        <f>SUM(J6:J17)</f>
        <v>560000</v>
      </c>
      <c r="K18" s="41">
        <f>SUM(K6:K17)</f>
        <v>532</v>
      </c>
      <c r="L18" s="41">
        <f>SUM(L6:L17)</f>
        <v>183</v>
      </c>
      <c r="M18" s="41">
        <f>SUM(M6:M17)</f>
        <v>436</v>
      </c>
      <c r="N18" s="41">
        <f>SUM(N6:N17)</f>
        <v>53</v>
      </c>
      <c r="O18" s="41">
        <f>SUM(O6:O17)</f>
        <v>1</v>
      </c>
      <c r="P18" s="41">
        <f>SUM(P6:P17)</f>
        <v>54</v>
      </c>
      <c r="Q18" s="42">
        <f>IFERROR(P18/M18,"-")</f>
        <v>0.12385321100917</v>
      </c>
      <c r="R18" s="76">
        <f>SUM(R6:R17)</f>
        <v>7</v>
      </c>
      <c r="S18" s="76">
        <f>SUM(S6:S17)</f>
        <v>7</v>
      </c>
      <c r="T18" s="42">
        <f>IFERROR(R18/P18,"-")</f>
        <v>0.12962962962963</v>
      </c>
      <c r="U18" s="338">
        <f>IFERROR(J18/P18,"-")</f>
        <v>10370.37037037</v>
      </c>
      <c r="V18" s="44">
        <f>SUM(V6:V17)</f>
        <v>9</v>
      </c>
      <c r="W18" s="42">
        <f>IFERROR(V18/P18,"-")</f>
        <v>0.16666666666667</v>
      </c>
      <c r="X18" s="333">
        <f>SUM(X6:X17)</f>
        <v>1604300</v>
      </c>
      <c r="Y18" s="333">
        <f>IFERROR(X18/P18,"-")</f>
        <v>29709.259259259</v>
      </c>
      <c r="Z18" s="333">
        <f>IFERROR(X18/V18,"-")</f>
        <v>178255.55555556</v>
      </c>
      <c r="AA18" s="333">
        <f>X18-J18</f>
        <v>1044300</v>
      </c>
      <c r="AB18" s="45">
        <f>X18/J18</f>
        <v>2.8648214285714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179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180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181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182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183</v>
      </c>
      <c r="C6" s="347"/>
      <c r="D6" s="347" t="s">
        <v>98</v>
      </c>
      <c r="E6" s="175" t="s">
        <v>184</v>
      </c>
      <c r="F6" s="175" t="s">
        <v>185</v>
      </c>
      <c r="G6" s="340">
        <v>0</v>
      </c>
      <c r="H6" s="340">
        <v>1500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186</v>
      </c>
      <c r="C7" s="347"/>
      <c r="D7" s="347" t="s">
        <v>98</v>
      </c>
      <c r="E7" s="175" t="s">
        <v>187</v>
      </c>
      <c r="F7" s="175" t="s">
        <v>185</v>
      </c>
      <c r="G7" s="340">
        <v>0</v>
      </c>
      <c r="H7" s="340">
        <v>1500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188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0</v>
      </c>
      <c r="L10" s="250">
        <f>SUM(L6:L9)</f>
        <v>0</v>
      </c>
      <c r="M10" s="250">
        <f>SUM(M6:M9)</f>
        <v>0</v>
      </c>
      <c r="N10" s="252" t="str">
        <f>IFERROR(L10/K10,"-")</f>
        <v>-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189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180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190</v>
      </c>
      <c r="C6" s="347" t="s">
        <v>191</v>
      </c>
      <c r="D6" s="347" t="s">
        <v>79</v>
      </c>
      <c r="E6" s="175" t="s">
        <v>192</v>
      </c>
      <c r="F6" s="175" t="s">
        <v>185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1.3077393210116</v>
      </c>
      <c r="B7" s="347" t="s">
        <v>193</v>
      </c>
      <c r="C7" s="347" t="s">
        <v>191</v>
      </c>
      <c r="D7" s="347" t="s">
        <v>79</v>
      </c>
      <c r="E7" s="175" t="s">
        <v>194</v>
      </c>
      <c r="F7" s="175" t="s">
        <v>185</v>
      </c>
      <c r="G7" s="340">
        <v>3445832</v>
      </c>
      <c r="H7" s="176">
        <v>5156</v>
      </c>
      <c r="I7" s="176">
        <v>0</v>
      </c>
      <c r="J7" s="176">
        <v>118031</v>
      </c>
      <c r="K7" s="177">
        <v>841</v>
      </c>
      <c r="L7" s="179">
        <f>IFERROR(K7/J7,"-")</f>
        <v>0.0071252467572079</v>
      </c>
      <c r="M7" s="176">
        <v>33</v>
      </c>
      <c r="N7" s="176">
        <v>175</v>
      </c>
      <c r="O7" s="179">
        <f>IFERROR(M7/(K7),"-")</f>
        <v>0.039239001189061</v>
      </c>
      <c r="P7" s="180">
        <f>IFERROR(G7/SUM(K7:K7),"-")</f>
        <v>4097.3032104637</v>
      </c>
      <c r="Q7" s="181">
        <v>93</v>
      </c>
      <c r="R7" s="179">
        <f>IF(K7=0,"-",Q7/K7)</f>
        <v>0.11058263971463</v>
      </c>
      <c r="S7" s="345">
        <v>4506250</v>
      </c>
      <c r="T7" s="346">
        <f>IFERROR(S7/K7,"-")</f>
        <v>5358.2045184304</v>
      </c>
      <c r="U7" s="346">
        <f>IFERROR(S7/Q7,"-")</f>
        <v>48454.301075269</v>
      </c>
      <c r="V7" s="340">
        <f>SUM(S7:S7)-SUM(G7:G7)</f>
        <v>1060418</v>
      </c>
      <c r="W7" s="183">
        <f>SUM(S7:S7)/SUM(G7:G7)</f>
        <v>1.3077393210116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>
        <f>IF(K7=0,"",IF(AH7=0,"",(AH7/K7)))</f>
        <v>0</v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>
        <v>1</v>
      </c>
      <c r="AR7" s="197">
        <f>IF(K7=0,"",IF(AQ7=0,"",(AQ7/K7)))</f>
        <v>0.0011890606420927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38</v>
      </c>
      <c r="BA7" s="203">
        <f>IF(K7=0,"",IF(AZ7=0,"",(AZ7/K7)))</f>
        <v>0.045184304399524</v>
      </c>
      <c r="BB7" s="202">
        <v>1</v>
      </c>
      <c r="BC7" s="204">
        <f>IFERROR(BB7/AZ7,"-")</f>
        <v>0.026315789473684</v>
      </c>
      <c r="BD7" s="205">
        <v>12000</v>
      </c>
      <c r="BE7" s="206">
        <f>IFERROR(BD7/AZ7,"-")</f>
        <v>315.78947368421</v>
      </c>
      <c r="BF7" s="207"/>
      <c r="BG7" s="207"/>
      <c r="BH7" s="207">
        <v>1</v>
      </c>
      <c r="BI7" s="208">
        <v>338</v>
      </c>
      <c r="BJ7" s="209">
        <f>IF(K7=0,"",IF(BI7=0,"",(BI7/K7)))</f>
        <v>0.40190249702735</v>
      </c>
      <c r="BK7" s="210">
        <v>30</v>
      </c>
      <c r="BL7" s="211">
        <f>IFERROR(BK7/BI7,"-")</f>
        <v>0.088757396449704</v>
      </c>
      <c r="BM7" s="212">
        <v>1373850</v>
      </c>
      <c r="BN7" s="213">
        <f>IFERROR(BM7/BI7,"-")</f>
        <v>4064.6449704142</v>
      </c>
      <c r="BO7" s="214">
        <v>15</v>
      </c>
      <c r="BP7" s="214">
        <v>6</v>
      </c>
      <c r="BQ7" s="214">
        <v>9</v>
      </c>
      <c r="BR7" s="215">
        <v>340</v>
      </c>
      <c r="BS7" s="216">
        <f>IF(K7=0,"",IF(BR7=0,"",(BR7/K7)))</f>
        <v>0.40428061831153</v>
      </c>
      <c r="BT7" s="217">
        <v>48</v>
      </c>
      <c r="BU7" s="218">
        <f>IFERROR(BT7/BR7,"-")</f>
        <v>0.14117647058824</v>
      </c>
      <c r="BV7" s="219">
        <v>1954100</v>
      </c>
      <c r="BW7" s="220">
        <f>IFERROR(BV7/BR7,"-")</f>
        <v>5747.3529411765</v>
      </c>
      <c r="BX7" s="221">
        <v>18</v>
      </c>
      <c r="BY7" s="221">
        <v>8</v>
      </c>
      <c r="BZ7" s="221">
        <v>22</v>
      </c>
      <c r="CA7" s="222">
        <v>124</v>
      </c>
      <c r="CB7" s="223">
        <f>IF(K7=0,"",IF(CA7=0,"",(CA7/K7)))</f>
        <v>0.1474435196195</v>
      </c>
      <c r="CC7" s="224">
        <v>14</v>
      </c>
      <c r="CD7" s="225">
        <f>IFERROR(CC7/CA7,"-")</f>
        <v>0.11290322580645</v>
      </c>
      <c r="CE7" s="226">
        <v>1166300</v>
      </c>
      <c r="CF7" s="227">
        <f>IFERROR(CE7/CA7,"-")</f>
        <v>9405.6451612903</v>
      </c>
      <c r="CG7" s="228">
        <v>4</v>
      </c>
      <c r="CH7" s="228">
        <v>4</v>
      </c>
      <c r="CI7" s="228">
        <v>6</v>
      </c>
      <c r="CJ7" s="229">
        <v>93</v>
      </c>
      <c r="CK7" s="230">
        <v>4506250</v>
      </c>
      <c r="CL7" s="230">
        <v>771950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1.2015294643506</v>
      </c>
      <c r="B8" s="347" t="s">
        <v>195</v>
      </c>
      <c r="C8" s="347" t="s">
        <v>191</v>
      </c>
      <c r="D8" s="347" t="s">
        <v>79</v>
      </c>
      <c r="E8" s="175" t="s">
        <v>196</v>
      </c>
      <c r="F8" s="175" t="s">
        <v>185</v>
      </c>
      <c r="G8" s="340">
        <v>1335631</v>
      </c>
      <c r="H8" s="176">
        <v>1953</v>
      </c>
      <c r="I8" s="176">
        <v>0</v>
      </c>
      <c r="J8" s="176">
        <v>29192</v>
      </c>
      <c r="K8" s="177">
        <v>884</v>
      </c>
      <c r="L8" s="179">
        <f>IFERROR(K8/J8,"-")</f>
        <v>0.030282269114826</v>
      </c>
      <c r="M8" s="176">
        <v>19</v>
      </c>
      <c r="N8" s="176">
        <v>294</v>
      </c>
      <c r="O8" s="179">
        <f>IFERROR(M8/(K8),"-")</f>
        <v>0.021493212669683</v>
      </c>
      <c r="P8" s="180">
        <f>IFERROR(G8/SUM(K8:K8),"-")</f>
        <v>1510.8947963801</v>
      </c>
      <c r="Q8" s="181">
        <v>62</v>
      </c>
      <c r="R8" s="179">
        <f>IF(K8=0,"-",Q8/K8)</f>
        <v>0.070135746606335</v>
      </c>
      <c r="S8" s="345">
        <v>1604800</v>
      </c>
      <c r="T8" s="346">
        <f>IFERROR(S8/K8,"-")</f>
        <v>1815.3846153846</v>
      </c>
      <c r="U8" s="346">
        <f>IFERROR(S8/Q8,"-")</f>
        <v>25883.870967742</v>
      </c>
      <c r="V8" s="340">
        <f>SUM(S8:S8)-SUM(G8:G8)</f>
        <v>269169</v>
      </c>
      <c r="W8" s="183">
        <f>SUM(S8:S8)/SUM(G8:G8)</f>
        <v>1.2015294643506</v>
      </c>
      <c r="Y8" s="184">
        <v>59</v>
      </c>
      <c r="Z8" s="185">
        <f>IF(K8=0,"",IF(Y8=0,"",(Y8/K8)))</f>
        <v>0.066742081447964</v>
      </c>
      <c r="AA8" s="184">
        <v>3</v>
      </c>
      <c r="AB8" s="186">
        <f>IFERROR(AA8/Y8,"-")</f>
        <v>0.050847457627119</v>
      </c>
      <c r="AC8" s="187">
        <v>23200</v>
      </c>
      <c r="AD8" s="188">
        <f>IFERROR(AC8/Y8,"-")</f>
        <v>393.22033898305</v>
      </c>
      <c r="AE8" s="189">
        <v>1</v>
      </c>
      <c r="AF8" s="189">
        <v>1</v>
      </c>
      <c r="AG8" s="189">
        <v>1</v>
      </c>
      <c r="AH8" s="190">
        <v>171</v>
      </c>
      <c r="AI8" s="191">
        <f>IF(K8=0,"",IF(AH8=0,"",(AH8/K8)))</f>
        <v>0.19343891402715</v>
      </c>
      <c r="AJ8" s="190">
        <v>4</v>
      </c>
      <c r="AK8" s="192">
        <f>IFERROR(AJ8/AH8,"-")</f>
        <v>0.023391812865497</v>
      </c>
      <c r="AL8" s="193">
        <v>39300</v>
      </c>
      <c r="AM8" s="194">
        <f>IFERROR(AL8/AH8,"-")</f>
        <v>229.82456140351</v>
      </c>
      <c r="AN8" s="195">
        <v>3</v>
      </c>
      <c r="AO8" s="195"/>
      <c r="AP8" s="195">
        <v>1</v>
      </c>
      <c r="AQ8" s="196">
        <v>133</v>
      </c>
      <c r="AR8" s="197">
        <f>IF(K8=0,"",IF(AQ8=0,"",(AQ8/K8)))</f>
        <v>0.15045248868778</v>
      </c>
      <c r="AS8" s="196">
        <v>9</v>
      </c>
      <c r="AT8" s="198">
        <f>IFERROR(AS8/AQ8,"-")</f>
        <v>0.067669172932331</v>
      </c>
      <c r="AU8" s="199">
        <v>45000</v>
      </c>
      <c r="AV8" s="200">
        <f>IFERROR(AU8/AQ8,"-")</f>
        <v>338.34586466165</v>
      </c>
      <c r="AW8" s="201">
        <v>5</v>
      </c>
      <c r="AX8" s="201">
        <v>4</v>
      </c>
      <c r="AY8" s="201"/>
      <c r="AZ8" s="202">
        <v>175</v>
      </c>
      <c r="BA8" s="203">
        <f>IF(K8=0,"",IF(AZ8=0,"",(AZ8/K8)))</f>
        <v>0.19796380090498</v>
      </c>
      <c r="BB8" s="202">
        <v>14</v>
      </c>
      <c r="BC8" s="204">
        <f>IFERROR(BB8/AZ8,"-")</f>
        <v>0.08</v>
      </c>
      <c r="BD8" s="205">
        <v>87300</v>
      </c>
      <c r="BE8" s="206">
        <f>IFERROR(BD8/AZ8,"-")</f>
        <v>498.85714285714</v>
      </c>
      <c r="BF8" s="207">
        <v>10</v>
      </c>
      <c r="BG8" s="207">
        <v>1</v>
      </c>
      <c r="BH8" s="207">
        <v>3</v>
      </c>
      <c r="BI8" s="208">
        <v>239</v>
      </c>
      <c r="BJ8" s="209">
        <f>IF(K8=0,"",IF(BI8=0,"",(BI8/K8)))</f>
        <v>0.27036199095023</v>
      </c>
      <c r="BK8" s="210">
        <v>18</v>
      </c>
      <c r="BL8" s="211">
        <f>IFERROR(BK8/BI8,"-")</f>
        <v>0.075313807531381</v>
      </c>
      <c r="BM8" s="212">
        <v>525000</v>
      </c>
      <c r="BN8" s="213">
        <f>IFERROR(BM8/BI8,"-")</f>
        <v>2196.6527196653</v>
      </c>
      <c r="BO8" s="214">
        <v>12</v>
      </c>
      <c r="BP8" s="214">
        <v>1</v>
      </c>
      <c r="BQ8" s="214">
        <v>5</v>
      </c>
      <c r="BR8" s="215">
        <v>86</v>
      </c>
      <c r="BS8" s="216">
        <f>IF(K8=0,"",IF(BR8=0,"",(BR8/K8)))</f>
        <v>0.097285067873303</v>
      </c>
      <c r="BT8" s="217">
        <v>10</v>
      </c>
      <c r="BU8" s="218">
        <f>IFERROR(BT8/BR8,"-")</f>
        <v>0.11627906976744</v>
      </c>
      <c r="BV8" s="219">
        <v>218000</v>
      </c>
      <c r="BW8" s="220">
        <f>IFERROR(BV8/BR8,"-")</f>
        <v>2534.8837209302</v>
      </c>
      <c r="BX8" s="221">
        <v>4</v>
      </c>
      <c r="BY8" s="221">
        <v>2</v>
      </c>
      <c r="BZ8" s="221">
        <v>4</v>
      </c>
      <c r="CA8" s="222">
        <v>21</v>
      </c>
      <c r="CB8" s="223">
        <f>IF(K8=0,"",IF(CA8=0,"",(CA8/K8)))</f>
        <v>0.023755656108597</v>
      </c>
      <c r="CC8" s="224">
        <v>4</v>
      </c>
      <c r="CD8" s="225">
        <f>IFERROR(CC8/CA8,"-")</f>
        <v>0.19047619047619</v>
      </c>
      <c r="CE8" s="226">
        <v>667000</v>
      </c>
      <c r="CF8" s="227">
        <f>IFERROR(CE8/CA8,"-")</f>
        <v>31761.904761905</v>
      </c>
      <c r="CG8" s="228">
        <v>3</v>
      </c>
      <c r="CH8" s="228"/>
      <c r="CI8" s="228">
        <v>1</v>
      </c>
      <c r="CJ8" s="229">
        <v>62</v>
      </c>
      <c r="CK8" s="230">
        <v>1604800</v>
      </c>
      <c r="CL8" s="230">
        <v>656000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197</v>
      </c>
      <c r="C9" s="347" t="s">
        <v>191</v>
      </c>
      <c r="D9" s="347" t="s">
        <v>79</v>
      </c>
      <c r="E9" s="175" t="s">
        <v>198</v>
      </c>
      <c r="F9" s="175" t="s">
        <v>185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2.5661934952482</v>
      </c>
      <c r="B10" s="347" t="s">
        <v>199</v>
      </c>
      <c r="C10" s="347" t="s">
        <v>191</v>
      </c>
      <c r="D10" s="347" t="s">
        <v>79</v>
      </c>
      <c r="E10" s="175" t="s">
        <v>200</v>
      </c>
      <c r="F10" s="175" t="s">
        <v>185</v>
      </c>
      <c r="G10" s="340">
        <v>854729</v>
      </c>
      <c r="H10" s="176">
        <v>830</v>
      </c>
      <c r="I10" s="176">
        <v>0</v>
      </c>
      <c r="J10" s="176">
        <v>69077</v>
      </c>
      <c r="K10" s="177">
        <v>166</v>
      </c>
      <c r="L10" s="179">
        <f>IFERROR(K10/J10,"-")</f>
        <v>0.0024031153640141</v>
      </c>
      <c r="M10" s="176">
        <v>8</v>
      </c>
      <c r="N10" s="176">
        <v>26</v>
      </c>
      <c r="O10" s="179">
        <f>IFERROR(M10/(K10),"-")</f>
        <v>0.048192771084337</v>
      </c>
      <c r="P10" s="180">
        <f>IFERROR(G10/SUM(K10:K10),"-")</f>
        <v>5148.9698795181</v>
      </c>
      <c r="Q10" s="181">
        <v>11</v>
      </c>
      <c r="R10" s="179">
        <f>IF(K10=0,"-",Q10/K10)</f>
        <v>0.066265060240964</v>
      </c>
      <c r="S10" s="345">
        <v>2193400</v>
      </c>
      <c r="T10" s="346">
        <f>IFERROR(S10/K10,"-")</f>
        <v>13213.253012048</v>
      </c>
      <c r="U10" s="346">
        <f>IFERROR(S10/Q10,"-")</f>
        <v>199400</v>
      </c>
      <c r="V10" s="340">
        <f>SUM(S10:S10)-SUM(G10:G10)</f>
        <v>1338671</v>
      </c>
      <c r="W10" s="183">
        <f>SUM(S10:S10)/SUM(G10:G10)</f>
        <v>2.5661934952482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>
        <v>3</v>
      </c>
      <c r="AR10" s="197">
        <f>IF(K10=0,"",IF(AQ10=0,"",(AQ10/K10)))</f>
        <v>0.018072289156627</v>
      </c>
      <c r="AS10" s="196"/>
      <c r="AT10" s="198">
        <f>IFERROR(AS10/AQ10,"-")</f>
        <v>0</v>
      </c>
      <c r="AU10" s="199"/>
      <c r="AV10" s="200">
        <f>IFERROR(AU10/AQ10,"-")</f>
        <v>0</v>
      </c>
      <c r="AW10" s="201"/>
      <c r="AX10" s="201"/>
      <c r="AY10" s="201"/>
      <c r="AZ10" s="202">
        <v>10</v>
      </c>
      <c r="BA10" s="203">
        <f>IF(K10=0,"",IF(AZ10=0,"",(AZ10/K10)))</f>
        <v>0.060240963855422</v>
      </c>
      <c r="BB10" s="202"/>
      <c r="BC10" s="204">
        <f>IFERROR(BB10/AZ10,"-")</f>
        <v>0</v>
      </c>
      <c r="BD10" s="205"/>
      <c r="BE10" s="206">
        <f>IFERROR(BD10/AZ10,"-")</f>
        <v>0</v>
      </c>
      <c r="BF10" s="207"/>
      <c r="BG10" s="207"/>
      <c r="BH10" s="207"/>
      <c r="BI10" s="208">
        <v>60</v>
      </c>
      <c r="BJ10" s="209">
        <f>IF(K10=0,"",IF(BI10=0,"",(BI10/K10)))</f>
        <v>0.36144578313253</v>
      </c>
      <c r="BK10" s="210">
        <v>4</v>
      </c>
      <c r="BL10" s="211">
        <f>IFERROR(BK10/BI10,"-")</f>
        <v>0.066666666666667</v>
      </c>
      <c r="BM10" s="212">
        <v>74000</v>
      </c>
      <c r="BN10" s="213">
        <f>IFERROR(BM10/BI10,"-")</f>
        <v>1233.3333333333</v>
      </c>
      <c r="BO10" s="214">
        <v>2</v>
      </c>
      <c r="BP10" s="214"/>
      <c r="BQ10" s="214">
        <v>2</v>
      </c>
      <c r="BR10" s="215">
        <v>62</v>
      </c>
      <c r="BS10" s="216">
        <f>IF(K10=0,"",IF(BR10=0,"",(BR10/K10)))</f>
        <v>0.37349397590361</v>
      </c>
      <c r="BT10" s="217">
        <v>6</v>
      </c>
      <c r="BU10" s="218">
        <f>IFERROR(BT10/BR10,"-")</f>
        <v>0.096774193548387</v>
      </c>
      <c r="BV10" s="219">
        <v>2116900</v>
      </c>
      <c r="BW10" s="220">
        <f>IFERROR(BV10/BR10,"-")</f>
        <v>34143.548387097</v>
      </c>
      <c r="BX10" s="221">
        <v>2</v>
      </c>
      <c r="BY10" s="221">
        <v>1</v>
      </c>
      <c r="BZ10" s="221">
        <v>3</v>
      </c>
      <c r="CA10" s="222">
        <v>31</v>
      </c>
      <c r="CB10" s="223">
        <f>IF(K10=0,"",IF(CA10=0,"",(CA10/K10)))</f>
        <v>0.18674698795181</v>
      </c>
      <c r="CC10" s="224">
        <v>1</v>
      </c>
      <c r="CD10" s="225">
        <f>IFERROR(CC10/CA10,"-")</f>
        <v>0.032258064516129</v>
      </c>
      <c r="CE10" s="226">
        <v>2500</v>
      </c>
      <c r="CF10" s="227">
        <f>IFERROR(CE10/CA10,"-")</f>
        <v>80.645161290323</v>
      </c>
      <c r="CG10" s="228">
        <v>1</v>
      </c>
      <c r="CH10" s="228"/>
      <c r="CI10" s="228"/>
      <c r="CJ10" s="229">
        <v>11</v>
      </c>
      <c r="CK10" s="230">
        <v>2193400</v>
      </c>
      <c r="CL10" s="230">
        <v>1974900</v>
      </c>
      <c r="CM10" s="230"/>
      <c r="CN10" s="231" t="str">
        <f>IF(AND(CL10=0,CM10=0),"",IF(AND(CL10&lt;=100000,CM10&lt;=100000),"",IF(CL10/CK10&gt;0.7,"男高",IF(CM10/CK10&gt;0.7,"女高",""))))</f>
        <v>男高</v>
      </c>
    </row>
    <row r="11" spans="1:94">
      <c r="A11" s="174">
        <f>W11</f>
        <v>1.3004684376727</v>
      </c>
      <c r="B11" s="347" t="s">
        <v>201</v>
      </c>
      <c r="C11" s="347" t="s">
        <v>191</v>
      </c>
      <c r="D11" s="347" t="s">
        <v>79</v>
      </c>
      <c r="E11" s="175" t="s">
        <v>202</v>
      </c>
      <c r="F11" s="175" t="s">
        <v>185</v>
      </c>
      <c r="G11" s="340">
        <v>1642908</v>
      </c>
      <c r="H11" s="176">
        <v>1237</v>
      </c>
      <c r="I11" s="176">
        <v>0</v>
      </c>
      <c r="J11" s="176">
        <v>9443</v>
      </c>
      <c r="K11" s="177">
        <v>495</v>
      </c>
      <c r="L11" s="179">
        <f>IFERROR(K11/J11,"-")</f>
        <v>0.052419781848989</v>
      </c>
      <c r="M11" s="176">
        <v>12</v>
      </c>
      <c r="N11" s="176">
        <v>117</v>
      </c>
      <c r="O11" s="179">
        <f>IFERROR(M11/(K11),"-")</f>
        <v>0.024242424242424</v>
      </c>
      <c r="P11" s="180">
        <f>IFERROR(G11/SUM(K11:K11),"-")</f>
        <v>3319.0060606061</v>
      </c>
      <c r="Q11" s="181">
        <v>33</v>
      </c>
      <c r="R11" s="179">
        <f>IF(K11=0,"-",Q11/K11)</f>
        <v>0.066666666666667</v>
      </c>
      <c r="S11" s="345">
        <v>2136550</v>
      </c>
      <c r="T11" s="346">
        <f>IFERROR(S11/K11,"-")</f>
        <v>4316.2626262626</v>
      </c>
      <c r="U11" s="346">
        <f>IFERROR(S11/Q11,"-")</f>
        <v>64743.939393939</v>
      </c>
      <c r="V11" s="340">
        <f>SUM(S11:S11)-SUM(G11:G11)</f>
        <v>493642</v>
      </c>
      <c r="W11" s="183">
        <f>SUM(S11:S11)/SUM(G11:G11)</f>
        <v>1.3004684376727</v>
      </c>
      <c r="Y11" s="184">
        <v>17</v>
      </c>
      <c r="Z11" s="185">
        <f>IF(K11=0,"",IF(Y11=0,"",(Y11/K11)))</f>
        <v>0.034343434343434</v>
      </c>
      <c r="AA11" s="184"/>
      <c r="AB11" s="186">
        <f>IFERROR(AA11/Y11,"-")</f>
        <v>0</v>
      </c>
      <c r="AC11" s="187"/>
      <c r="AD11" s="188">
        <f>IFERROR(AC11/Y11,"-")</f>
        <v>0</v>
      </c>
      <c r="AE11" s="189"/>
      <c r="AF11" s="189"/>
      <c r="AG11" s="189"/>
      <c r="AH11" s="190">
        <v>37</v>
      </c>
      <c r="AI11" s="191">
        <f>IF(K11=0,"",IF(AH11=0,"",(AH11/K11)))</f>
        <v>0.074747474747475</v>
      </c>
      <c r="AJ11" s="190"/>
      <c r="AK11" s="192">
        <f>IFERROR(AJ11/AH11,"-")</f>
        <v>0</v>
      </c>
      <c r="AL11" s="193"/>
      <c r="AM11" s="194">
        <f>IFERROR(AL11/AH11,"-")</f>
        <v>0</v>
      </c>
      <c r="AN11" s="195"/>
      <c r="AO11" s="195"/>
      <c r="AP11" s="195"/>
      <c r="AQ11" s="196">
        <v>19</v>
      </c>
      <c r="AR11" s="197">
        <f>IF(K11=0,"",IF(AQ11=0,"",(AQ11/K11)))</f>
        <v>0.038383838383838</v>
      </c>
      <c r="AS11" s="196"/>
      <c r="AT11" s="198">
        <f>IFERROR(AS11/AQ11,"-")</f>
        <v>0</v>
      </c>
      <c r="AU11" s="199"/>
      <c r="AV11" s="200">
        <f>IFERROR(AU11/AQ11,"-")</f>
        <v>0</v>
      </c>
      <c r="AW11" s="201"/>
      <c r="AX11" s="201"/>
      <c r="AY11" s="201"/>
      <c r="AZ11" s="202">
        <v>77</v>
      </c>
      <c r="BA11" s="203">
        <f>IF(K11=0,"",IF(AZ11=0,"",(AZ11/K11)))</f>
        <v>0.15555555555556</v>
      </c>
      <c r="BB11" s="202">
        <v>3</v>
      </c>
      <c r="BC11" s="204">
        <f>IFERROR(BB11/AZ11,"-")</f>
        <v>0.038961038961039</v>
      </c>
      <c r="BD11" s="205">
        <v>17000</v>
      </c>
      <c r="BE11" s="206">
        <f>IFERROR(BD11/AZ11,"-")</f>
        <v>220.77922077922</v>
      </c>
      <c r="BF11" s="207">
        <v>1</v>
      </c>
      <c r="BG11" s="207">
        <v>2</v>
      </c>
      <c r="BH11" s="207"/>
      <c r="BI11" s="208">
        <v>167</v>
      </c>
      <c r="BJ11" s="209">
        <f>IF(K11=0,"",IF(BI11=0,"",(BI11/K11)))</f>
        <v>0.33737373737374</v>
      </c>
      <c r="BK11" s="210">
        <v>9</v>
      </c>
      <c r="BL11" s="211">
        <f>IFERROR(BK11/BI11,"-")</f>
        <v>0.053892215568862</v>
      </c>
      <c r="BM11" s="212">
        <v>55950</v>
      </c>
      <c r="BN11" s="213">
        <f>IFERROR(BM11/BI11,"-")</f>
        <v>335.02994011976</v>
      </c>
      <c r="BO11" s="214">
        <v>6</v>
      </c>
      <c r="BP11" s="214"/>
      <c r="BQ11" s="214">
        <v>3</v>
      </c>
      <c r="BR11" s="215">
        <v>137</v>
      </c>
      <c r="BS11" s="216">
        <f>IF(K11=0,"",IF(BR11=0,"",(BR11/K11)))</f>
        <v>0.27676767676768</v>
      </c>
      <c r="BT11" s="217">
        <v>16</v>
      </c>
      <c r="BU11" s="218">
        <f>IFERROR(BT11/BR11,"-")</f>
        <v>0.11678832116788</v>
      </c>
      <c r="BV11" s="219">
        <v>1917600</v>
      </c>
      <c r="BW11" s="220">
        <f>IFERROR(BV11/BR11,"-")</f>
        <v>13997.080291971</v>
      </c>
      <c r="BX11" s="221">
        <v>4</v>
      </c>
      <c r="BY11" s="221">
        <v>1</v>
      </c>
      <c r="BZ11" s="221">
        <v>11</v>
      </c>
      <c r="CA11" s="222">
        <v>41</v>
      </c>
      <c r="CB11" s="223">
        <f>IF(K11=0,"",IF(CA11=0,"",(CA11/K11)))</f>
        <v>0.082828282828283</v>
      </c>
      <c r="CC11" s="224">
        <v>5</v>
      </c>
      <c r="CD11" s="225">
        <f>IFERROR(CC11/CA11,"-")</f>
        <v>0.1219512195122</v>
      </c>
      <c r="CE11" s="226">
        <v>146000</v>
      </c>
      <c r="CF11" s="227">
        <f>IFERROR(CE11/CA11,"-")</f>
        <v>3560.9756097561</v>
      </c>
      <c r="CG11" s="228">
        <v>2</v>
      </c>
      <c r="CH11" s="228">
        <v>1</v>
      </c>
      <c r="CI11" s="228">
        <v>2</v>
      </c>
      <c r="CJ11" s="229">
        <v>33</v>
      </c>
      <c r="CK11" s="230">
        <v>2136550</v>
      </c>
      <c r="CL11" s="230">
        <v>977000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>
        <f>W12</f>
        <v>0.26817256626816</v>
      </c>
      <c r="B12" s="347" t="s">
        <v>203</v>
      </c>
      <c r="C12" s="347" t="s">
        <v>191</v>
      </c>
      <c r="D12" s="347" t="s">
        <v>79</v>
      </c>
      <c r="E12" s="175" t="s">
        <v>204</v>
      </c>
      <c r="F12" s="175" t="s">
        <v>185</v>
      </c>
      <c r="G12" s="340">
        <v>341944</v>
      </c>
      <c r="H12" s="176">
        <v>570</v>
      </c>
      <c r="I12" s="176">
        <v>0</v>
      </c>
      <c r="J12" s="176">
        <v>35311</v>
      </c>
      <c r="K12" s="177">
        <v>88</v>
      </c>
      <c r="L12" s="179">
        <f>IFERROR(K12/J12,"-")</f>
        <v>0.0024921412590977</v>
      </c>
      <c r="M12" s="176">
        <v>1</v>
      </c>
      <c r="N12" s="176">
        <v>15</v>
      </c>
      <c r="O12" s="179">
        <f>IFERROR(M12/(K12),"-")</f>
        <v>0.011363636363636</v>
      </c>
      <c r="P12" s="180">
        <f>IFERROR(G12/SUM(K12:K12),"-")</f>
        <v>3885.7272727273</v>
      </c>
      <c r="Q12" s="181">
        <v>6</v>
      </c>
      <c r="R12" s="179">
        <f>IF(K12=0,"-",Q12/K12)</f>
        <v>0.068181818181818</v>
      </c>
      <c r="S12" s="345">
        <v>91700</v>
      </c>
      <c r="T12" s="346">
        <f>IFERROR(S12/K12,"-")</f>
        <v>1042.0454545455</v>
      </c>
      <c r="U12" s="346">
        <f>IFERROR(S12/Q12,"-")</f>
        <v>15283.333333333</v>
      </c>
      <c r="V12" s="340">
        <f>SUM(S12:S12)-SUM(G12:G12)</f>
        <v>-250244</v>
      </c>
      <c r="W12" s="183">
        <f>SUM(S12:S12)/SUM(G12:G12)</f>
        <v>0.26817256626816</v>
      </c>
      <c r="Y12" s="184"/>
      <c r="Z12" s="185">
        <f>IF(K12=0,"",IF(Y12=0,"",(Y12/K12)))</f>
        <v>0</v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>
        <f>IF(K12=0,"",IF(AH12=0,"",(AH12/K12)))</f>
        <v>0</v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/>
      <c r="AR12" s="197">
        <f>IF(K12=0,"",IF(AQ12=0,"",(AQ12/K12)))</f>
        <v>0</v>
      </c>
      <c r="AS12" s="196"/>
      <c r="AT12" s="198" t="str">
        <f>IFERROR(AS12/AQ12,"-")</f>
        <v>-</v>
      </c>
      <c r="AU12" s="199"/>
      <c r="AV12" s="200" t="str">
        <f>IFERROR(AU12/AQ12,"-")</f>
        <v>-</v>
      </c>
      <c r="AW12" s="201"/>
      <c r="AX12" s="201"/>
      <c r="AY12" s="201"/>
      <c r="AZ12" s="202">
        <v>2</v>
      </c>
      <c r="BA12" s="203">
        <f>IF(K12=0,"",IF(AZ12=0,"",(AZ12/K12)))</f>
        <v>0.022727272727273</v>
      </c>
      <c r="BB12" s="202">
        <v>1</v>
      </c>
      <c r="BC12" s="204">
        <f>IFERROR(BB12/AZ12,"-")</f>
        <v>0.5</v>
      </c>
      <c r="BD12" s="205">
        <v>25000</v>
      </c>
      <c r="BE12" s="206">
        <f>IFERROR(BD12/AZ12,"-")</f>
        <v>12500</v>
      </c>
      <c r="BF12" s="207"/>
      <c r="BG12" s="207"/>
      <c r="BH12" s="207">
        <v>1</v>
      </c>
      <c r="BI12" s="208">
        <v>37</v>
      </c>
      <c r="BJ12" s="209">
        <f>IF(K12=0,"",IF(BI12=0,"",(BI12/K12)))</f>
        <v>0.42045454545455</v>
      </c>
      <c r="BK12" s="210">
        <v>3</v>
      </c>
      <c r="BL12" s="211">
        <f>IFERROR(BK12/BI12,"-")</f>
        <v>0.081081081081081</v>
      </c>
      <c r="BM12" s="212">
        <v>20000</v>
      </c>
      <c r="BN12" s="213">
        <f>IFERROR(BM12/BI12,"-")</f>
        <v>540.54054054054</v>
      </c>
      <c r="BO12" s="214">
        <v>1</v>
      </c>
      <c r="BP12" s="214">
        <v>1</v>
      </c>
      <c r="BQ12" s="214">
        <v>1</v>
      </c>
      <c r="BR12" s="215">
        <v>32</v>
      </c>
      <c r="BS12" s="216">
        <f>IF(K12=0,"",IF(BR12=0,"",(BR12/K12)))</f>
        <v>0.36363636363636</v>
      </c>
      <c r="BT12" s="217">
        <v>2</v>
      </c>
      <c r="BU12" s="218">
        <f>IFERROR(BT12/BR12,"-")</f>
        <v>0.0625</v>
      </c>
      <c r="BV12" s="219">
        <v>46700</v>
      </c>
      <c r="BW12" s="220">
        <f>IFERROR(BV12/BR12,"-")</f>
        <v>1459.375</v>
      </c>
      <c r="BX12" s="221">
        <v>1</v>
      </c>
      <c r="BY12" s="221"/>
      <c r="BZ12" s="221">
        <v>1</v>
      </c>
      <c r="CA12" s="222">
        <v>17</v>
      </c>
      <c r="CB12" s="223">
        <f>IF(K12=0,"",IF(CA12=0,"",(CA12/K12)))</f>
        <v>0.19318181818182</v>
      </c>
      <c r="CC12" s="224"/>
      <c r="CD12" s="225">
        <f>IFERROR(CC12/CA12,"-")</f>
        <v>0</v>
      </c>
      <c r="CE12" s="226"/>
      <c r="CF12" s="227">
        <f>IFERROR(CE12/CA12,"-")</f>
        <v>0</v>
      </c>
      <c r="CG12" s="228"/>
      <c r="CH12" s="228"/>
      <c r="CI12" s="228"/>
      <c r="CJ12" s="229">
        <v>6</v>
      </c>
      <c r="CK12" s="230">
        <v>91700</v>
      </c>
      <c r="CL12" s="230">
        <v>41700</v>
      </c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205</v>
      </c>
      <c r="F15" s="251"/>
      <c r="G15" s="343">
        <f>SUM(G6:G14)</f>
        <v>7621044</v>
      </c>
      <c r="H15" s="250">
        <f>SUM(H6:H14)</f>
        <v>9746</v>
      </c>
      <c r="I15" s="250">
        <f>SUM(I6:I14)</f>
        <v>0</v>
      </c>
      <c r="J15" s="250">
        <f>SUM(J6:J14)</f>
        <v>261054</v>
      </c>
      <c r="K15" s="250">
        <f>SUM(K6:K14)</f>
        <v>2474</v>
      </c>
      <c r="L15" s="252">
        <f>IFERROR(K15/J15,"-")</f>
        <v>0.0094769664513855</v>
      </c>
      <c r="M15" s="253">
        <f>SUM(M6:M14)</f>
        <v>73</v>
      </c>
      <c r="N15" s="253">
        <f>SUM(N6:N14)</f>
        <v>627</v>
      </c>
      <c r="O15" s="252">
        <f>IFERROR(M15/K15,"-")</f>
        <v>0.029506871463217</v>
      </c>
      <c r="P15" s="254">
        <f>IFERROR(G15/K15,"-")</f>
        <v>3080.4543249798</v>
      </c>
      <c r="Q15" s="255">
        <f>SUM(Q6:Q14)</f>
        <v>205</v>
      </c>
      <c r="R15" s="252">
        <f>IFERROR(Q15/K15,"-")</f>
        <v>0.082861762328213</v>
      </c>
      <c r="S15" s="343">
        <f>SUM(S6:S14)</f>
        <v>10532700</v>
      </c>
      <c r="T15" s="343">
        <f>IFERROR(S15/K15,"-")</f>
        <v>4257.3565076799</v>
      </c>
      <c r="U15" s="343">
        <f>IFERROR(S15/Q15,"-")</f>
        <v>51379.024390244</v>
      </c>
      <c r="V15" s="343">
        <f>S15-G15</f>
        <v>2911656</v>
      </c>
      <c r="W15" s="256">
        <f>S15/G15</f>
        <v>1.3820547421062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