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<sst xmlns="http://schemas.openxmlformats.org/spreadsheetml/2006/main" uniqueCount="261">
  <si>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05月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</si>
  <si>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</si>
  <si>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</si>
  <si>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</si>
  <si>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</si>
  <si>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</si>
  <si>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</si>
  <si>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</si>
  <si>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</si>
  <si>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</si>
  <si>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</si>
  <si>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</si>
  <si>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</si>
  <si>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</si>
  <si>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</si>
  <si>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</si>
  <si>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</si>
  <si>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</si>
  <si>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</si>
  <si>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</si>
  <si>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</si>
  <si>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</si>
  <si>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</si>
  <si>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</si>
  <si>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</si>
  <si>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</si>
  <si>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</si>
  <si>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</si>
  <si>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</si>
  <si>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</si>
  <si>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</si>
  <si>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</si>
  <si>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</si>
  <si>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</si>
  <si>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</si>
  <si>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</si>
  <si>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</si>
  <si>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</si>
  <si>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</si>
  <si>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</si>
  <si>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</si>
  <si>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</si>
  <si>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</si>
  <si>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</si>
  <si>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</si>
  <si>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</si>
  <si>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</si>
  <si>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</si>
  <si>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</si>
  <si>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</si>
  <si>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</si>
  <si>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</si>
  <si>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</si>
  <si>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</si>
  <si>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</si>
  <si>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</si>
  <si>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</si>
  <si>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ic4420</t>
  </si>
  <si>
    <t>インターカラー</t>
  </si>
  <si>
    <t>男女募集版（藤井レイラ）</t>
  </si>
  <si>
    <t>全5段バージョン</t>
  </si>
  <si>
    <t>lp07</t>
  </si>
  <si>
    <t>サンスポ関東</t>
  </si>
  <si>
    <t>全5段つかみ15段</t>
  </si>
  <si>
    <t>1～15日</t>
  </si>
  <si>
    <t>ic4421</t>
  </si>
  <si>
    <t>空電</t>
  </si>
  <si>
    <t>ic4422</t>
  </si>
  <si>
    <t>半5段バージョン</t>
  </si>
  <si>
    <t>半5段つかみ15段</t>
  </si>
  <si>
    <t>ic4423</t>
  </si>
  <si>
    <t>ln_ink1215</t>
  </si>
  <si>
    <t>右女9版(ヘスティア)(LINEver)（晶エリー）</t>
  </si>
  <si>
    <t>中年の男女が出会える昭和世代専門の出会い場</t>
  </si>
  <si>
    <t>line</t>
  </si>
  <si>
    <t>16～31日</t>
  </si>
  <si>
    <t>ic4424</t>
  </si>
  <si>
    <t>ln_ink1216</t>
  </si>
  <si>
    <t>ic4425</t>
  </si>
  <si>
    <t>ic4426</t>
  </si>
  <si>
    <t>サンスポ関西</t>
  </si>
  <si>
    <t>ic4427</t>
  </si>
  <si>
    <t>ic4428</t>
  </si>
  <si>
    <t>ic4429</t>
  </si>
  <si>
    <t>ln_ink1217</t>
  </si>
  <si>
    <t>ic4430</t>
  </si>
  <si>
    <t>ln_ink1218</t>
  </si>
  <si>
    <t>ic4431</t>
  </si>
  <si>
    <t>ic4432</t>
  </si>
  <si>
    <t>縦書き版（高宮菜々子）</t>
  </si>
  <si>
    <t>優しい相手募集2</t>
  </si>
  <si>
    <t>スポーツ報知関東</t>
  </si>
  <si>
    <t>全5段つかみ2回</t>
  </si>
  <si>
    <t>ln_ink1219</t>
  </si>
  <si>
    <t>男女募集版(LINEver)（藤井レイラ）</t>
  </si>
  <si>
    <t>ic4433</t>
  </si>
  <si>
    <t>(空電共通)</t>
  </si>
  <si>
    <t>ic4434</t>
  </si>
  <si>
    <t>半2バージョン</t>
  </si>
  <si>
    <t>lp01</t>
  </si>
  <si>
    <t>半2段つかみ6段保証</t>
  </si>
  <si>
    <t>ic4435</t>
  </si>
  <si>
    <t>興奮版（高宮菜々子）</t>
  </si>
  <si>
    <t>学生いませんギャルもいません熟女熟女熟女熟女</t>
  </si>
  <si>
    <t>ic4436</t>
  </si>
  <si>
    <t>ic4437</t>
  </si>
  <si>
    <t>デリヘル版3（高宮菜々子）</t>
  </si>
  <si>
    <t>70歳までの出会いお手伝い</t>
  </si>
  <si>
    <t>ic4438</t>
  </si>
  <si>
    <t>男女募集版（高宮菜々子）</t>
  </si>
  <si>
    <t>ic4439</t>
  </si>
  <si>
    <t>ln_ink1220</t>
  </si>
  <si>
    <t>男女募集版(LINEver)（高宮菜々子）</t>
  </si>
  <si>
    <t>半2バージョンエロ</t>
  </si>
  <si>
    <t>スポーツ報知関西</t>
  </si>
  <si>
    <t>半2段つかみ10段保証</t>
  </si>
  <si>
    <t>10段保証</t>
  </si>
  <si>
    <t>ln_ink1221</t>
  </si>
  <si>
    <t>低評価レビュー版(LINEver)（複数）</t>
  </si>
  <si>
    <t>いただいた低評価のご意見にお答えします。</t>
  </si>
  <si>
    <t>ln_ink1222</t>
  </si>
  <si>
    <t>再婚&amp;理解者版(LINEver)（高宮菜々子）</t>
  </si>
  <si>
    <t>再婚&amp;理解者(LINEver)</t>
  </si>
  <si>
    <t>ln_ink1223</t>
  </si>
  <si>
    <t>令和最新版(LINEver)(女性求人)（複数）</t>
  </si>
  <si>
    <t>熟女の祭典</t>
  </si>
  <si>
    <t>ic4440</t>
  </si>
  <si>
    <t>ic4441</t>
  </si>
  <si>
    <t>ニッカン関西</t>
  </si>
  <si>
    <t>1～10日</t>
  </si>
  <si>
    <t>ln_ink1224</t>
  </si>
  <si>
    <t>電話orライン１(LINEver)（複数）</t>
  </si>
  <si>
    <t>50歳以上あなたはどちらのタイプ</t>
  </si>
  <si>
    <t>11～20日</t>
  </si>
  <si>
    <t>ic4442</t>
  </si>
  <si>
    <t>21～31日</t>
  </si>
  <si>
    <t>ic4443</t>
  </si>
  <si>
    <t>ic4444</t>
  </si>
  <si>
    <t>豹変熟女（フリー女性⑯）</t>
  </si>
  <si>
    <t>本気でしたい女性たち</t>
  </si>
  <si>
    <t>スポニチ関東 土曜日</t>
  </si>
  <si>
    <t>即売面雑報</t>
  </si>
  <si>
    <t>5月03日(土)</t>
  </si>
  <si>
    <t>ln_ink1225</t>
  </si>
  <si>
    <t>大人の関係限定版(LINEver)（晶エリー）</t>
  </si>
  <si>
    <t>真面目な出会いはお断り</t>
  </si>
  <si>
    <t>5月10日(土)</t>
  </si>
  <si>
    <t>ic4445</t>
  </si>
  <si>
    <t>今からできる版（フリー女性①）</t>
  </si>
  <si>
    <t>私とHしない？</t>
  </si>
  <si>
    <t>5月17日(土)</t>
  </si>
  <si>
    <t>ln_ink1226</t>
  </si>
  <si>
    <t>寂しい女たち版(LINEver)（フリー女性②）</t>
  </si>
  <si>
    <t>私じゃダメですか尻画像</t>
  </si>
  <si>
    <t>5月24日(土)</t>
  </si>
  <si>
    <t>ic4446</t>
  </si>
  <si>
    <t>即ヤリ版（高宮菜々子）</t>
  </si>
  <si>
    <t>魅惑の体験</t>
  </si>
  <si>
    <t>5月31日(土)</t>
  </si>
  <si>
    <t>ic4447</t>
  </si>
  <si>
    <t>ic4448</t>
  </si>
  <si>
    <t>即売記事版（フリー女性①）</t>
  </si>
  <si>
    <t>マッチングサイト初体験</t>
  </si>
  <si>
    <t>スポニチ関東</t>
  </si>
  <si>
    <t>即売面半4段</t>
  </si>
  <si>
    <t>5月09日(金)</t>
  </si>
  <si>
    <t>ic4449</t>
  </si>
  <si>
    <t>ic4450</t>
  </si>
  <si>
    <t>東スポ</t>
  </si>
  <si>
    <t>アダルト面4C大雑4～5回</t>
  </si>
  <si>
    <t>5月02日(金)</t>
  </si>
  <si>
    <t>ln_ink1227</t>
  </si>
  <si>
    <t>ic4451</t>
  </si>
  <si>
    <t>熟女がエロくて版2（複数）</t>
  </si>
  <si>
    <t>欲におぼれた女が続々登録</t>
  </si>
  <si>
    <t>5月16日(金)</t>
  </si>
  <si>
    <t>ln_ink1228</t>
  </si>
  <si>
    <t>欲におぼれた女版(LINEver)（複数）</t>
  </si>
  <si>
    <t>私を見て‼</t>
  </si>
  <si>
    <t>5月23日(金)</t>
  </si>
  <si>
    <t>ic4452</t>
  </si>
  <si>
    <t>ic4453</t>
  </si>
  <si>
    <t>優しい相手募集エロエロ</t>
  </si>
  <si>
    <t>アダルト面4C全3段</t>
  </si>
  <si>
    <t>5月26日(月)</t>
  </si>
  <si>
    <t>ic4454</t>
  </si>
  <si>
    <t>ic4455</t>
  </si>
  <si>
    <t>中京スポーツ</t>
  </si>
  <si>
    <t>ln_ink1229</t>
  </si>
  <si>
    <t>ヤリもく限定版(LINEver)（晶エリー）</t>
  </si>
  <si>
    <t>ic4456</t>
  </si>
  <si>
    <t>ln_ink1230</t>
  </si>
  <si>
    <t>寂しい女たち版(LINEver)（ー）</t>
  </si>
  <si>
    <t>私じゃダメですか</t>
  </si>
  <si>
    <t>ic4457</t>
  </si>
  <si>
    <t>ic4458</t>
  </si>
  <si>
    <t>ic4459</t>
  </si>
  <si>
    <t>大スポ</t>
  </si>
  <si>
    <t>ln_ink1231</t>
  </si>
  <si>
    <t>ic4460</t>
  </si>
  <si>
    <t>ln_ink1232</t>
  </si>
  <si>
    <t>ic4461</t>
  </si>
  <si>
    <t>ic4462</t>
  </si>
  <si>
    <t>ic4463</t>
  </si>
  <si>
    <t>ic4464</t>
  </si>
  <si>
    <t>全5段</t>
  </si>
  <si>
    <t>ic4465</t>
  </si>
  <si>
    <t>新聞 TOTAL</t>
  </si>
  <si>
    <t>●雑誌 広告</t>
  </si>
  <si>
    <t>za270</t>
  </si>
  <si>
    <t>日本ジャーナル出版</t>
  </si>
  <si>
    <t>優しい相手募集</t>
  </si>
  <si>
    <t>週刊実話</t>
  </si>
  <si>
    <t>1C2P</t>
  </si>
  <si>
    <t>5月29日(木)</t>
  </si>
  <si>
    <t>za271</t>
  </si>
  <si>
    <t>ad908</t>
  </si>
  <si>
    <t>アドライヴ</t>
  </si>
  <si>
    <t>大洋図書</t>
  </si>
  <si>
    <t>2P縦書き男性募集版</t>
  </si>
  <si>
    <t>昭和の謎99 2025年 夏号</t>
  </si>
  <si>
    <t>5月07日(水)</t>
  </si>
  <si>
    <t>ad909</t>
  </si>
  <si>
    <t>ad910</t>
  </si>
  <si>
    <t>実話ナックルズGOLD</t>
  </si>
  <si>
    <t>5月08日(木)</t>
  </si>
  <si>
    <t>ad911</t>
  </si>
  <si>
    <t>ad912</t>
  </si>
  <si>
    <t>週刊実話増刊「実話ザ・タブー」</t>
  </si>
  <si>
    <t>5月28日(水)</t>
  </si>
  <si>
    <t>ad913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</si>
  <si>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</si>
  <si>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</si>
  <si>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</si>
  <si>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</si>
  <si>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</si>
  <si>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</si>
  <si>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</si>
  <si>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</si>
  <si>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5/1～5/31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</si>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</sst>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5</v>
      </c>
      <c r="M6" s="80">
        <v>0</v>
      </c>
      <c r="N6" s="80">
        <v>21</v>
      </c>
      <c r="O6" s="91">
        <v>1</v>
      </c>
      <c r="P6" s="92">
        <v>0</v>
      </c>
      <c r="Q6" s="93">
        <f>O6+P6</f>
        <v>1</v>
      </c>
      <c r="R6" s="81">
        <f>IFERROR(Q6/N6,"-")</f>
        <v>0.047619047619048</v>
      </c>
      <c r="S6" s="80">
        <v>1</v>
      </c>
      <c r="T6" s="80">
        <v>0</v>
      </c>
      <c r="U6" s="81">
        <f>IFERROR(T6/(Q6),"-")</f>
        <v>0</v>
      </c>
      <c r="V6" s="82">
        <f>IFERROR(K6/SUM(Q6:Q21),"-")</f>
        <v>68000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-340000</v>
      </c>
      <c r="AC6" s="85">
        <f>SUM(Y6:Y21)/SUM(K6:K21)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1</v>
      </c>
      <c r="BY6" s="127">
        <f>IF(Q6=0,"",IF(BX6=0,"",(BX6/Q6)))</f>
        <v>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27</v>
      </c>
      <c r="M7" s="80">
        <v>14</v>
      </c>
      <c r="N7" s="80">
        <v>9</v>
      </c>
      <c r="O7" s="91">
        <v>1</v>
      </c>
      <c r="P7" s="92">
        <v>0</v>
      </c>
      <c r="Q7" s="93">
        <f>O7+P7</f>
        <v>1</v>
      </c>
      <c r="R7" s="81">
        <f>IFERROR(Q7/N7,"-")</f>
        <v>0.11111111111111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68</v>
      </c>
      <c r="G8" s="189" t="s">
        <v>61</v>
      </c>
      <c r="H8" s="89" t="s">
        <v>62</v>
      </c>
      <c r="I8" s="89" t="s">
        <v>69</v>
      </c>
      <c r="J8" s="89"/>
      <c r="K8" s="181"/>
      <c r="L8" s="80">
        <v>0</v>
      </c>
      <c r="M8" s="80">
        <v>0</v>
      </c>
      <c r="N8" s="80">
        <v>2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68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73</v>
      </c>
      <c r="G10" s="189" t="s">
        <v>74</v>
      </c>
      <c r="H10" s="89" t="s">
        <v>62</v>
      </c>
      <c r="I10" s="89" t="s">
        <v>63</v>
      </c>
      <c r="J10" s="89" t="s">
        <v>75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76</v>
      </c>
      <c r="C11" s="189" t="s">
        <v>58</v>
      </c>
      <c r="D11" s="189"/>
      <c r="E11" s="189" t="s">
        <v>72</v>
      </c>
      <c r="F11" s="189" t="s">
        <v>73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77</v>
      </c>
      <c r="C12" s="189" t="s">
        <v>58</v>
      </c>
      <c r="D12" s="189"/>
      <c r="E12" s="189" t="s">
        <v>72</v>
      </c>
      <c r="F12" s="189" t="s">
        <v>73</v>
      </c>
      <c r="G12" s="189" t="s">
        <v>74</v>
      </c>
      <c r="H12" s="89" t="s">
        <v>62</v>
      </c>
      <c r="I12" s="89" t="s">
        <v>69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78</v>
      </c>
      <c r="C13" s="189" t="s">
        <v>58</v>
      </c>
      <c r="D13" s="189"/>
      <c r="E13" s="189" t="s">
        <v>72</v>
      </c>
      <c r="F13" s="189" t="s">
        <v>73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79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80</v>
      </c>
      <c r="I14" s="89" t="s">
        <v>63</v>
      </c>
      <c r="J14" s="89" t="s">
        <v>64</v>
      </c>
      <c r="K14" s="181"/>
      <c r="L14" s="80">
        <v>9</v>
      </c>
      <c r="M14" s="80">
        <v>0</v>
      </c>
      <c r="N14" s="80">
        <v>43</v>
      </c>
      <c r="O14" s="91">
        <v>2</v>
      </c>
      <c r="P14" s="92">
        <v>0</v>
      </c>
      <c r="Q14" s="93">
        <f>O14+P14</f>
        <v>2</v>
      </c>
      <c r="R14" s="81">
        <f>IFERROR(Q14/N14,"-")</f>
        <v>0.046511627906977</v>
      </c>
      <c r="S14" s="80">
        <v>2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81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37</v>
      </c>
      <c r="M15" s="80">
        <v>21</v>
      </c>
      <c r="N15" s="80">
        <v>5</v>
      </c>
      <c r="O15" s="91">
        <v>1</v>
      </c>
      <c r="P15" s="92">
        <v>0</v>
      </c>
      <c r="Q15" s="93">
        <f>O15+P15</f>
        <v>1</v>
      </c>
      <c r="R15" s="81">
        <f>IFERROR(Q15/N15,"-")</f>
        <v>0.2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1</v>
      </c>
      <c r="CH15" s="134">
        <f>IF(Q15=0,"",IF(CG15=0,"",(CG15/Q15)))</f>
        <v>1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82</v>
      </c>
      <c r="C16" s="189" t="s">
        <v>58</v>
      </c>
      <c r="D16" s="189"/>
      <c r="E16" s="189" t="s">
        <v>59</v>
      </c>
      <c r="F16" s="189" t="s">
        <v>68</v>
      </c>
      <c r="G16" s="189" t="s">
        <v>61</v>
      </c>
      <c r="H16" s="89" t="s">
        <v>80</v>
      </c>
      <c r="I16" s="89" t="s">
        <v>69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83</v>
      </c>
      <c r="C17" s="189" t="s">
        <v>58</v>
      </c>
      <c r="D17" s="189"/>
      <c r="E17" s="189" t="s">
        <v>59</v>
      </c>
      <c r="F17" s="189" t="s">
        <v>68</v>
      </c>
      <c r="G17" s="189" t="s">
        <v>66</v>
      </c>
      <c r="H17" s="89"/>
      <c r="I17" s="89"/>
      <c r="J17" s="89"/>
      <c r="K17" s="181"/>
      <c r="L17" s="80">
        <v>3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84</v>
      </c>
      <c r="C18" s="189" t="s">
        <v>58</v>
      </c>
      <c r="D18" s="189"/>
      <c r="E18" s="189" t="s">
        <v>72</v>
      </c>
      <c r="F18" s="189" t="s">
        <v>73</v>
      </c>
      <c r="G18" s="189" t="s">
        <v>74</v>
      </c>
      <c r="H18" s="89" t="s">
        <v>80</v>
      </c>
      <c r="I18" s="89" t="s">
        <v>63</v>
      </c>
      <c r="J18" s="89" t="s">
        <v>75</v>
      </c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85</v>
      </c>
      <c r="C19" s="189" t="s">
        <v>58</v>
      </c>
      <c r="D19" s="189"/>
      <c r="E19" s="189" t="s">
        <v>72</v>
      </c>
      <c r="F19" s="189" t="s">
        <v>73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86</v>
      </c>
      <c r="C20" s="189" t="s">
        <v>58</v>
      </c>
      <c r="D20" s="189"/>
      <c r="E20" s="189" t="s">
        <v>72</v>
      </c>
      <c r="F20" s="189" t="s">
        <v>73</v>
      </c>
      <c r="G20" s="189" t="s">
        <v>74</v>
      </c>
      <c r="H20" s="89" t="s">
        <v>80</v>
      </c>
      <c r="I20" s="89" t="s">
        <v>69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87</v>
      </c>
      <c r="C21" s="189" t="s">
        <v>58</v>
      </c>
      <c r="D21" s="189"/>
      <c r="E21" s="189" t="s">
        <v>72</v>
      </c>
      <c r="F21" s="189" t="s">
        <v>73</v>
      </c>
      <c r="G21" s="189" t="s">
        <v>66</v>
      </c>
      <c r="H21" s="89"/>
      <c r="I21" s="89"/>
      <c r="J21" s="89"/>
      <c r="K21" s="181"/>
      <c r="L21" s="80">
        <v>0</v>
      </c>
      <c r="M21" s="80">
        <v>0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88</v>
      </c>
      <c r="C22" s="189" t="s">
        <v>58</v>
      </c>
      <c r="D22" s="189"/>
      <c r="E22" s="189" t="s">
        <v>89</v>
      </c>
      <c r="F22" s="189" t="s">
        <v>90</v>
      </c>
      <c r="G22" s="189" t="s">
        <v>61</v>
      </c>
      <c r="H22" s="89" t="s">
        <v>91</v>
      </c>
      <c r="I22" s="89" t="s">
        <v>92</v>
      </c>
      <c r="J22" s="89"/>
      <c r="K22" s="181">
        <v>235000</v>
      </c>
      <c r="L22" s="80">
        <v>22</v>
      </c>
      <c r="M22" s="80">
        <v>0</v>
      </c>
      <c r="N22" s="80">
        <v>46</v>
      </c>
      <c r="O22" s="91">
        <v>7</v>
      </c>
      <c r="P22" s="92">
        <v>0</v>
      </c>
      <c r="Q22" s="93">
        <f>O22+P22</f>
        <v>7</v>
      </c>
      <c r="R22" s="81">
        <f>IFERROR(Q22/N22,"-")</f>
        <v>0.15217391304348</v>
      </c>
      <c r="S22" s="80">
        <v>7</v>
      </c>
      <c r="T22" s="80">
        <v>1</v>
      </c>
      <c r="U22" s="81">
        <f>IFERROR(T22/(Q22),"-")</f>
        <v>0.14285714285714</v>
      </c>
      <c r="V22" s="82">
        <f>IFERROR(K22/SUM(Q22:Q24),"-")</f>
        <v>18076.923076923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SUM(Y22:Y24)-SUM(K22:K24)</f>
        <v>-235000</v>
      </c>
      <c r="AC22" s="85">
        <f>SUM(Y22:Y24)/SUM(K22:K24)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0.14285714285714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1</v>
      </c>
      <c r="BG22" s="113">
        <f>IF(Q22=0,"",IF(BF22=0,"",(BF22/Q22)))</f>
        <v>0.14285714285714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3</v>
      </c>
      <c r="BP22" s="120">
        <f>IF(Q22=0,"",IF(BO22=0,"",(BO22/Q22)))</f>
        <v>0.42857142857143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0.14285714285714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0.14285714285714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93</v>
      </c>
      <c r="C23" s="189" t="s">
        <v>58</v>
      </c>
      <c r="D23" s="189"/>
      <c r="E23" s="189" t="s">
        <v>94</v>
      </c>
      <c r="F23" s="189" t="s">
        <v>60</v>
      </c>
      <c r="G23" s="189" t="s">
        <v>74</v>
      </c>
      <c r="H23" s="89"/>
      <c r="I23" s="89" t="s">
        <v>92</v>
      </c>
      <c r="J23" s="89"/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96</v>
      </c>
      <c r="G24" s="189" t="s">
        <v>66</v>
      </c>
      <c r="H24" s="89"/>
      <c r="I24" s="89"/>
      <c r="J24" s="89"/>
      <c r="K24" s="181"/>
      <c r="L24" s="80">
        <v>32</v>
      </c>
      <c r="M24" s="80">
        <v>22</v>
      </c>
      <c r="N24" s="80">
        <v>6</v>
      </c>
      <c r="O24" s="91">
        <v>6</v>
      </c>
      <c r="P24" s="92">
        <v>0</v>
      </c>
      <c r="Q24" s="93">
        <f>O24+P24</f>
        <v>6</v>
      </c>
      <c r="R24" s="81">
        <f>IFERROR(Q24/N24,"-")</f>
        <v>1</v>
      </c>
      <c r="S24" s="80">
        <v>6</v>
      </c>
      <c r="T24" s="80">
        <v>0</v>
      </c>
      <c r="U24" s="81">
        <f>IFERROR(T24/(Q24),"-")</f>
        <v>0</v>
      </c>
      <c r="V24" s="82"/>
      <c r="W24" s="83">
        <v>1</v>
      </c>
      <c r="X24" s="81">
        <f>IF(Q24=0,"-",W24/Q24)</f>
        <v>0.16666666666667</v>
      </c>
      <c r="Y24" s="186">
        <v>0</v>
      </c>
      <c r="Z24" s="187">
        <f>IFERROR(Y24/Q24,"-")</f>
        <v>0</v>
      </c>
      <c r="AA24" s="187">
        <f>IFERROR(Y24/W24,"-")</f>
        <v>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0.16666666666667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2</v>
      </c>
      <c r="BY24" s="127">
        <f>IF(Q24=0,"",IF(BX24=0,"",(BX24/Q24)))</f>
        <v>0.33333333333333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3</v>
      </c>
      <c r="CH24" s="134">
        <f>IF(Q24=0,"",IF(CG24=0,"",(CG24/Q24)))</f>
        <v>0.5</v>
      </c>
      <c r="CI24" s="135">
        <v>1</v>
      </c>
      <c r="CJ24" s="136">
        <f>IFERROR(CI24/CG24,"-")</f>
        <v>0.33333333333333</v>
      </c>
      <c r="CK24" s="137">
        <v>5000</v>
      </c>
      <c r="CL24" s="138">
        <f>IFERROR(CK24/CG24,"-")</f>
        <v>1666.6666666667</v>
      </c>
      <c r="CM24" s="139">
        <v>1</v>
      </c>
      <c r="CN24" s="139"/>
      <c r="CO24" s="139"/>
      <c r="CP24" s="140">
        <v>1</v>
      </c>
      <c r="CQ24" s="141">
        <v>0</v>
      </c>
      <c r="CR24" s="141">
        <v>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</v>
      </c>
      <c r="B25" s="189" t="s">
        <v>97</v>
      </c>
      <c r="C25" s="189" t="s">
        <v>58</v>
      </c>
      <c r="D25" s="189"/>
      <c r="E25" s="189" t="s">
        <v>59</v>
      </c>
      <c r="F25" s="189" t="s">
        <v>98</v>
      </c>
      <c r="G25" s="189" t="s">
        <v>99</v>
      </c>
      <c r="H25" s="89" t="s">
        <v>62</v>
      </c>
      <c r="I25" s="89" t="s">
        <v>100</v>
      </c>
      <c r="J25" s="89" t="s">
        <v>64</v>
      </c>
      <c r="K25" s="181">
        <v>180000</v>
      </c>
      <c r="L25" s="80">
        <v>0</v>
      </c>
      <c r="M25" s="80">
        <v>0</v>
      </c>
      <c r="N25" s="80">
        <v>1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>
        <f>IFERROR(K25/SUM(Q25:Q30),"-")</f>
        <v>60000</v>
      </c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>
        <f>SUM(Y25:Y30)-SUM(K25:K30)</f>
        <v>-180000</v>
      </c>
      <c r="AC25" s="85">
        <f>SUM(Y25:Y30)/SUM(K25:K30)</f>
        <v>0</v>
      </c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103</v>
      </c>
      <c r="G26" s="189" t="s">
        <v>61</v>
      </c>
      <c r="H26" s="89"/>
      <c r="I26" s="89" t="s">
        <v>100</v>
      </c>
      <c r="J26" s="89" t="s">
        <v>75</v>
      </c>
      <c r="K26" s="181"/>
      <c r="L26" s="80">
        <v>0</v>
      </c>
      <c r="M26" s="80">
        <v>0</v>
      </c>
      <c r="N26" s="80">
        <v>1</v>
      </c>
      <c r="O26" s="91">
        <v>0</v>
      </c>
      <c r="P26" s="92">
        <v>0</v>
      </c>
      <c r="Q26" s="93">
        <f>O26+P26</f>
        <v>0</v>
      </c>
      <c r="R26" s="81">
        <f>IFERROR(Q26/N26,"-")</f>
        <v>0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104</v>
      </c>
      <c r="C27" s="189" t="s">
        <v>58</v>
      </c>
      <c r="D27" s="189"/>
      <c r="E27" s="189" t="s">
        <v>96</v>
      </c>
      <c r="F27" s="189" t="s">
        <v>96</v>
      </c>
      <c r="G27" s="189" t="s">
        <v>66</v>
      </c>
      <c r="H27" s="89"/>
      <c r="I27" s="89"/>
      <c r="J27" s="89"/>
      <c r="K27" s="181"/>
      <c r="L27" s="80">
        <v>1</v>
      </c>
      <c r="M27" s="80">
        <v>1</v>
      </c>
      <c r="N27" s="80">
        <v>0</v>
      </c>
      <c r="O27" s="91">
        <v>0</v>
      </c>
      <c r="P27" s="92">
        <v>0</v>
      </c>
      <c r="Q27" s="93">
        <f>O27+P27</f>
        <v>0</v>
      </c>
      <c r="R27" s="81" t="str">
        <f>IFERROR(Q27/N27,"-")</f>
        <v>-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99</v>
      </c>
      <c r="H28" s="89" t="s">
        <v>80</v>
      </c>
      <c r="I28" s="89" t="s">
        <v>100</v>
      </c>
      <c r="J28" s="89" t="s">
        <v>64</v>
      </c>
      <c r="K28" s="181"/>
      <c r="L28" s="80">
        <v>9</v>
      </c>
      <c r="M28" s="80">
        <v>0</v>
      </c>
      <c r="N28" s="80">
        <v>39</v>
      </c>
      <c r="O28" s="91">
        <v>2</v>
      </c>
      <c r="P28" s="92">
        <v>0</v>
      </c>
      <c r="Q28" s="93">
        <f>O28+P28</f>
        <v>2</v>
      </c>
      <c r="R28" s="81">
        <f>IFERROR(Q28/N28,"-")</f>
        <v>0.051282051282051</v>
      </c>
      <c r="S28" s="80">
        <v>2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2</v>
      </c>
      <c r="BY28" s="127">
        <f>IF(Q28=0,"",IF(BX28=0,"",(BX28/Q28)))</f>
        <v>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108</v>
      </c>
      <c r="C29" s="189" t="s">
        <v>58</v>
      </c>
      <c r="D29" s="189"/>
      <c r="E29" s="189" t="s">
        <v>109</v>
      </c>
      <c r="F29" s="189" t="s">
        <v>98</v>
      </c>
      <c r="G29" s="189" t="s">
        <v>61</v>
      </c>
      <c r="H29" s="89"/>
      <c r="I29" s="89" t="s">
        <v>100</v>
      </c>
      <c r="J29" s="89" t="s">
        <v>75</v>
      </c>
      <c r="K29" s="181"/>
      <c r="L29" s="80">
        <v>0</v>
      </c>
      <c r="M29" s="80">
        <v>0</v>
      </c>
      <c r="N29" s="80">
        <v>1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110</v>
      </c>
      <c r="C30" s="189" t="s">
        <v>58</v>
      </c>
      <c r="D30" s="189"/>
      <c r="E30" s="189" t="s">
        <v>96</v>
      </c>
      <c r="F30" s="189" t="s">
        <v>96</v>
      </c>
      <c r="G30" s="189" t="s">
        <v>66</v>
      </c>
      <c r="H30" s="89"/>
      <c r="I30" s="89"/>
      <c r="J30" s="89"/>
      <c r="K30" s="181"/>
      <c r="L30" s="80">
        <v>12</v>
      </c>
      <c r="M30" s="80">
        <v>8</v>
      </c>
      <c r="N30" s="80">
        <v>5</v>
      </c>
      <c r="O30" s="91">
        <v>1</v>
      </c>
      <c r="P30" s="92">
        <v>0</v>
      </c>
      <c r="Q30" s="93">
        <f>O30+P30</f>
        <v>1</v>
      </c>
      <c r="R30" s="81">
        <f>IFERROR(Q30/N30,"-")</f>
        <v>0.2</v>
      </c>
      <c r="S30" s="80">
        <v>1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1</v>
      </c>
      <c r="BY30" s="127">
        <f>IF(Q30=0,"",IF(BX30=0,"",(BX30/Q30)))</f>
        <v>1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</v>
      </c>
      <c r="B31" s="189" t="s">
        <v>111</v>
      </c>
      <c r="C31" s="189" t="s">
        <v>58</v>
      </c>
      <c r="D31" s="189"/>
      <c r="E31" s="189" t="s">
        <v>112</v>
      </c>
      <c r="F31" s="189" t="s">
        <v>113</v>
      </c>
      <c r="G31" s="189" t="s">
        <v>74</v>
      </c>
      <c r="H31" s="89" t="s">
        <v>114</v>
      </c>
      <c r="I31" s="89" t="s">
        <v>115</v>
      </c>
      <c r="J31" s="89" t="s">
        <v>116</v>
      </c>
      <c r="K31" s="181">
        <v>210000</v>
      </c>
      <c r="L31" s="80">
        <v>0</v>
      </c>
      <c r="M31" s="80">
        <v>0</v>
      </c>
      <c r="N31" s="80">
        <v>0</v>
      </c>
      <c r="O31" s="91">
        <v>5</v>
      </c>
      <c r="P31" s="92">
        <v>0</v>
      </c>
      <c r="Q31" s="93">
        <f>O31+P31</f>
        <v>5</v>
      </c>
      <c r="R31" s="81" t="str">
        <f>IFERROR(Q31/N31,"-")</f>
        <v>-</v>
      </c>
      <c r="S31" s="80">
        <v>5</v>
      </c>
      <c r="T31" s="80">
        <v>0</v>
      </c>
      <c r="U31" s="81">
        <f>IFERROR(T31/(Q31),"-")</f>
        <v>0</v>
      </c>
      <c r="V31" s="82">
        <f>IFERROR(K31/SUM(Q31:Q35),"-")</f>
        <v>26250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SUM(Y31:Y35)-SUM(K31:K35)</f>
        <v>-210000</v>
      </c>
      <c r="AC31" s="85">
        <f>SUM(Y31:Y35)/SUM(K31:K35)</f>
        <v>0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0.4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3</v>
      </c>
      <c r="BY31" s="127">
        <f>IF(Q31=0,"",IF(BX31=0,"",(BX31/Q31)))</f>
        <v>0.6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117</v>
      </c>
      <c r="C32" s="189" t="s">
        <v>58</v>
      </c>
      <c r="D32" s="189"/>
      <c r="E32" s="189" t="s">
        <v>118</v>
      </c>
      <c r="F32" s="189" t="s">
        <v>119</v>
      </c>
      <c r="G32" s="189" t="s">
        <v>74</v>
      </c>
      <c r="H32" s="89"/>
      <c r="I32" s="89" t="s">
        <v>115</v>
      </c>
      <c r="J32" s="89"/>
      <c r="K32" s="181"/>
      <c r="L32" s="80">
        <v>0</v>
      </c>
      <c r="M32" s="80">
        <v>0</v>
      </c>
      <c r="N32" s="80">
        <v>0</v>
      </c>
      <c r="O32" s="91">
        <v>1</v>
      </c>
      <c r="P32" s="92">
        <v>0</v>
      </c>
      <c r="Q32" s="93">
        <f>O32+P32</f>
        <v>1</v>
      </c>
      <c r="R32" s="81" t="str">
        <f>IFERROR(Q32/N32,"-")</f>
        <v>-</v>
      </c>
      <c r="S32" s="80">
        <v>1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120</v>
      </c>
      <c r="C33" s="189" t="s">
        <v>58</v>
      </c>
      <c r="D33" s="189"/>
      <c r="E33" s="189" t="s">
        <v>121</v>
      </c>
      <c r="F33" s="189" t="s">
        <v>122</v>
      </c>
      <c r="G33" s="189" t="s">
        <v>74</v>
      </c>
      <c r="H33" s="89"/>
      <c r="I33" s="89" t="s">
        <v>115</v>
      </c>
      <c r="J33" s="89"/>
      <c r="K33" s="181"/>
      <c r="L33" s="80">
        <v>0</v>
      </c>
      <c r="M33" s="80">
        <v>0</v>
      </c>
      <c r="N33" s="80">
        <v>0</v>
      </c>
      <c r="O33" s="91">
        <v>1</v>
      </c>
      <c r="P33" s="92">
        <v>0</v>
      </c>
      <c r="Q33" s="93">
        <f>O33+P33</f>
        <v>1</v>
      </c>
      <c r="R33" s="81" t="str">
        <f>IFERROR(Q33/N33,"-")</f>
        <v>-</v>
      </c>
      <c r="S33" s="80">
        <v>1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1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123</v>
      </c>
      <c r="C34" s="189" t="s">
        <v>58</v>
      </c>
      <c r="D34" s="189"/>
      <c r="E34" s="189" t="s">
        <v>124</v>
      </c>
      <c r="F34" s="189" t="s">
        <v>125</v>
      </c>
      <c r="G34" s="189" t="s">
        <v>74</v>
      </c>
      <c r="H34" s="89"/>
      <c r="I34" s="89" t="s">
        <v>115</v>
      </c>
      <c r="J34" s="89"/>
      <c r="K34" s="181"/>
      <c r="L34" s="80">
        <v>0</v>
      </c>
      <c r="M34" s="80">
        <v>0</v>
      </c>
      <c r="N34" s="80">
        <v>0</v>
      </c>
      <c r="O34" s="91">
        <v>0</v>
      </c>
      <c r="P34" s="92">
        <v>0</v>
      </c>
      <c r="Q34" s="93">
        <f>O34+P34</f>
        <v>0</v>
      </c>
      <c r="R34" s="81" t="str">
        <f>IFERROR(Q34/N34,"-")</f>
        <v>-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96</v>
      </c>
      <c r="F35" s="189" t="s">
        <v>96</v>
      </c>
      <c r="G35" s="189" t="s">
        <v>66</v>
      </c>
      <c r="H35" s="89"/>
      <c r="I35" s="89"/>
      <c r="J35" s="89"/>
      <c r="K35" s="181"/>
      <c r="L35" s="80">
        <v>20</v>
      </c>
      <c r="M35" s="80">
        <v>14</v>
      </c>
      <c r="N35" s="80">
        <v>0</v>
      </c>
      <c r="O35" s="91">
        <v>1</v>
      </c>
      <c r="P35" s="92">
        <v>0</v>
      </c>
      <c r="Q35" s="93">
        <f>O35+P35</f>
        <v>1</v>
      </c>
      <c r="R35" s="81" t="str">
        <f>IFERROR(Q35/N35,"-")</f>
        <v>-</v>
      </c>
      <c r="S35" s="80">
        <v>1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1</v>
      </c>
      <c r="BQ35" s="121">
        <v>1</v>
      </c>
      <c r="BR35" s="122">
        <f>IFERROR(BQ35/BO35,"-")</f>
        <v>1</v>
      </c>
      <c r="BS35" s="123">
        <v>230003</v>
      </c>
      <c r="BT35" s="124">
        <f>IFERROR(BS35/BO35,"-")</f>
        <v>230003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>
        <v>230003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</v>
      </c>
      <c r="B36" s="189" t="s">
        <v>127</v>
      </c>
      <c r="C36" s="189" t="s">
        <v>58</v>
      </c>
      <c r="D36" s="189"/>
      <c r="E36" s="189" t="s">
        <v>59</v>
      </c>
      <c r="F36" s="189" t="s">
        <v>98</v>
      </c>
      <c r="G36" s="189" t="s">
        <v>99</v>
      </c>
      <c r="H36" s="89" t="s">
        <v>128</v>
      </c>
      <c r="I36" s="89" t="s">
        <v>115</v>
      </c>
      <c r="J36" s="89" t="s">
        <v>129</v>
      </c>
      <c r="K36" s="181">
        <v>260000</v>
      </c>
      <c r="L36" s="80">
        <v>6</v>
      </c>
      <c r="M36" s="80">
        <v>0</v>
      </c>
      <c r="N36" s="80">
        <v>61</v>
      </c>
      <c r="O36" s="91">
        <v>2</v>
      </c>
      <c r="P36" s="92">
        <v>0</v>
      </c>
      <c r="Q36" s="93">
        <f>O36+P36</f>
        <v>2</v>
      </c>
      <c r="R36" s="81">
        <f>IFERROR(Q36/N36,"-")</f>
        <v>0.032786885245902</v>
      </c>
      <c r="S36" s="80">
        <v>2</v>
      </c>
      <c r="T36" s="80">
        <v>0</v>
      </c>
      <c r="U36" s="81">
        <f>IFERROR(T36/(Q36),"-")</f>
        <v>0</v>
      </c>
      <c r="V36" s="82">
        <f>IFERROR(K36/SUM(Q36:Q39),"-")</f>
        <v>37142.857142857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SUM(Y36:Y39)-SUM(K36:K39)</f>
        <v>-260000</v>
      </c>
      <c r="AC36" s="85">
        <f>SUM(Y36:Y39)/SUM(K36:K39)</f>
        <v>0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2</v>
      </c>
      <c r="BY36" s="127">
        <f>IF(Q36=0,"",IF(BX36=0,"",(BX36/Q36)))</f>
        <v>1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131</v>
      </c>
      <c r="F37" s="189" t="s">
        <v>132</v>
      </c>
      <c r="G37" s="189" t="s">
        <v>74</v>
      </c>
      <c r="H37" s="89"/>
      <c r="I37" s="89" t="s">
        <v>115</v>
      </c>
      <c r="J37" s="89" t="s">
        <v>133</v>
      </c>
      <c r="K37" s="181"/>
      <c r="L37" s="80">
        <v>0</v>
      </c>
      <c r="M37" s="80">
        <v>0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134</v>
      </c>
      <c r="C38" s="189" t="s">
        <v>58</v>
      </c>
      <c r="D38" s="189"/>
      <c r="E38" s="189" t="s">
        <v>102</v>
      </c>
      <c r="F38" s="189" t="s">
        <v>103</v>
      </c>
      <c r="G38" s="189" t="s">
        <v>99</v>
      </c>
      <c r="H38" s="89"/>
      <c r="I38" s="89" t="s">
        <v>115</v>
      </c>
      <c r="J38" s="89" t="s">
        <v>135</v>
      </c>
      <c r="K38" s="181"/>
      <c r="L38" s="80">
        <v>0</v>
      </c>
      <c r="M38" s="80">
        <v>0</v>
      </c>
      <c r="N38" s="80">
        <v>1</v>
      </c>
      <c r="O38" s="91">
        <v>0</v>
      </c>
      <c r="P38" s="92">
        <v>0</v>
      </c>
      <c r="Q38" s="93">
        <f>O38+P38</f>
        <v>0</v>
      </c>
      <c r="R38" s="81">
        <f>IFERROR(Q38/N38,"-")</f>
        <v>0</v>
      </c>
      <c r="S38" s="80">
        <v>0</v>
      </c>
      <c r="T38" s="80">
        <v>0</v>
      </c>
      <c r="U38" s="81" t="str">
        <f>IFERROR(T38/(Q38),"-")</f>
        <v>-</v>
      </c>
      <c r="V38" s="82"/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/>
      <c r="AC38" s="85"/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136</v>
      </c>
      <c r="C39" s="189" t="s">
        <v>58</v>
      </c>
      <c r="D39" s="189"/>
      <c r="E39" s="189" t="s">
        <v>96</v>
      </c>
      <c r="F39" s="189" t="s">
        <v>96</v>
      </c>
      <c r="G39" s="189" t="s">
        <v>66</v>
      </c>
      <c r="H39" s="89"/>
      <c r="I39" s="89"/>
      <c r="J39" s="89"/>
      <c r="K39" s="181"/>
      <c r="L39" s="80">
        <v>32</v>
      </c>
      <c r="M39" s="80">
        <v>25</v>
      </c>
      <c r="N39" s="80">
        <v>5</v>
      </c>
      <c r="O39" s="91">
        <v>5</v>
      </c>
      <c r="P39" s="92">
        <v>0</v>
      </c>
      <c r="Q39" s="93">
        <f>O39+P39</f>
        <v>5</v>
      </c>
      <c r="R39" s="81">
        <f>IFERROR(Q39/N39,"-")</f>
        <v>1</v>
      </c>
      <c r="S39" s="80">
        <v>5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0.2</v>
      </c>
      <c r="BQ39" s="121">
        <v>1</v>
      </c>
      <c r="BR39" s="122">
        <f>IFERROR(BQ39/BO39,"-")</f>
        <v>1</v>
      </c>
      <c r="BS39" s="123">
        <v>1000</v>
      </c>
      <c r="BT39" s="124">
        <f>IFERROR(BS39/BO39,"-")</f>
        <v>1000</v>
      </c>
      <c r="BU39" s="125">
        <v>1</v>
      </c>
      <c r="BV39" s="125"/>
      <c r="BW39" s="125"/>
      <c r="BX39" s="126">
        <v>1</v>
      </c>
      <c r="BY39" s="127">
        <f>IF(Q39=0,"",IF(BX39=0,"",(BX39/Q39)))</f>
        <v>0.2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0.2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>
        <v>1000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</v>
      </c>
      <c r="B40" s="189" t="s">
        <v>137</v>
      </c>
      <c r="C40" s="189" t="s">
        <v>58</v>
      </c>
      <c r="D40" s="189"/>
      <c r="E40" s="189" t="s">
        <v>138</v>
      </c>
      <c r="F40" s="189" t="s">
        <v>139</v>
      </c>
      <c r="G40" s="189" t="s">
        <v>99</v>
      </c>
      <c r="H40" s="89" t="s">
        <v>140</v>
      </c>
      <c r="I40" s="89" t="s">
        <v>141</v>
      </c>
      <c r="J40" s="190" t="s">
        <v>142</v>
      </c>
      <c r="K40" s="181">
        <v>125000</v>
      </c>
      <c r="L40" s="80">
        <v>4</v>
      </c>
      <c r="M40" s="80">
        <v>0</v>
      </c>
      <c r="N40" s="80">
        <v>52</v>
      </c>
      <c r="O40" s="91">
        <v>1</v>
      </c>
      <c r="P40" s="92">
        <v>0</v>
      </c>
      <c r="Q40" s="93">
        <f>O40+P40</f>
        <v>1</v>
      </c>
      <c r="R40" s="81">
        <f>IFERROR(Q40/N40,"-")</f>
        <v>0.019230769230769</v>
      </c>
      <c r="S40" s="80">
        <v>1</v>
      </c>
      <c r="T40" s="80">
        <v>0</v>
      </c>
      <c r="U40" s="81">
        <f>IFERROR(T40/(Q40),"-")</f>
        <v>0</v>
      </c>
      <c r="V40" s="82">
        <f>IFERROR(K40/SUM(Q40:Q45),"-")</f>
        <v>31250</v>
      </c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>
        <f>SUM(Y40:Y45)-SUM(K40:K45)</f>
        <v>-125000</v>
      </c>
      <c r="AC40" s="85">
        <f>SUM(Y40:Y45)/SUM(K40:K45)</f>
        <v>0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1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143</v>
      </c>
      <c r="C41" s="189" t="s">
        <v>58</v>
      </c>
      <c r="D41" s="189"/>
      <c r="E41" s="189" t="s">
        <v>144</v>
      </c>
      <c r="F41" s="189" t="s">
        <v>145</v>
      </c>
      <c r="G41" s="189" t="s">
        <v>74</v>
      </c>
      <c r="H41" s="89"/>
      <c r="I41" s="89" t="s">
        <v>141</v>
      </c>
      <c r="J41" s="190" t="s">
        <v>146</v>
      </c>
      <c r="K41" s="181"/>
      <c r="L41" s="80">
        <v>0</v>
      </c>
      <c r="M41" s="80">
        <v>0</v>
      </c>
      <c r="N41" s="80">
        <v>0</v>
      </c>
      <c r="O41" s="91">
        <v>1</v>
      </c>
      <c r="P41" s="92">
        <v>0</v>
      </c>
      <c r="Q41" s="93">
        <f>O41+P41</f>
        <v>1</v>
      </c>
      <c r="R41" s="81" t="str">
        <f>IFERROR(Q41/N41,"-")</f>
        <v>-</v>
      </c>
      <c r="S41" s="80">
        <v>1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147</v>
      </c>
      <c r="C42" s="189" t="s">
        <v>58</v>
      </c>
      <c r="D42" s="189"/>
      <c r="E42" s="189" t="s">
        <v>148</v>
      </c>
      <c r="F42" s="189" t="s">
        <v>149</v>
      </c>
      <c r="G42" s="189" t="s">
        <v>99</v>
      </c>
      <c r="H42" s="89"/>
      <c r="I42" s="89" t="s">
        <v>141</v>
      </c>
      <c r="J42" s="190" t="s">
        <v>150</v>
      </c>
      <c r="K42" s="181"/>
      <c r="L42" s="80">
        <v>0</v>
      </c>
      <c r="M42" s="80">
        <v>0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151</v>
      </c>
      <c r="C43" s="189" t="s">
        <v>58</v>
      </c>
      <c r="D43" s="189"/>
      <c r="E43" s="189" t="s">
        <v>152</v>
      </c>
      <c r="F43" s="189" t="s">
        <v>153</v>
      </c>
      <c r="G43" s="189" t="s">
        <v>74</v>
      </c>
      <c r="H43" s="89"/>
      <c r="I43" s="89" t="s">
        <v>141</v>
      </c>
      <c r="J43" s="190" t="s">
        <v>154</v>
      </c>
      <c r="K43" s="181"/>
      <c r="L43" s="80">
        <v>0</v>
      </c>
      <c r="M43" s="80">
        <v>0</v>
      </c>
      <c r="N43" s="80">
        <v>0</v>
      </c>
      <c r="O43" s="91">
        <v>0</v>
      </c>
      <c r="P43" s="92">
        <v>0</v>
      </c>
      <c r="Q43" s="93">
        <f>O43+P43</f>
        <v>0</v>
      </c>
      <c r="R43" s="81" t="str">
        <f>IFERROR(Q43/N43,"-")</f>
        <v>-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155</v>
      </c>
      <c r="C44" s="189" t="s">
        <v>58</v>
      </c>
      <c r="D44" s="189"/>
      <c r="E44" s="189" t="s">
        <v>156</v>
      </c>
      <c r="F44" s="189" t="s">
        <v>157</v>
      </c>
      <c r="G44" s="189" t="s">
        <v>99</v>
      </c>
      <c r="H44" s="89"/>
      <c r="I44" s="89" t="s">
        <v>141</v>
      </c>
      <c r="J44" s="190" t="s">
        <v>158</v>
      </c>
      <c r="K44" s="181"/>
      <c r="L44" s="80">
        <v>0</v>
      </c>
      <c r="M44" s="80">
        <v>0</v>
      </c>
      <c r="N44" s="80">
        <v>0</v>
      </c>
      <c r="O44" s="91">
        <v>0</v>
      </c>
      <c r="P44" s="92">
        <v>0</v>
      </c>
      <c r="Q44" s="93">
        <f>O44+P44</f>
        <v>0</v>
      </c>
      <c r="R44" s="81" t="str">
        <f>IFERROR(Q44/N44,"-")</f>
        <v>-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159</v>
      </c>
      <c r="C45" s="189" t="s">
        <v>58</v>
      </c>
      <c r="D45" s="189"/>
      <c r="E45" s="189" t="s">
        <v>96</v>
      </c>
      <c r="F45" s="189" t="s">
        <v>96</v>
      </c>
      <c r="G45" s="189" t="s">
        <v>66</v>
      </c>
      <c r="H45" s="89"/>
      <c r="I45" s="89"/>
      <c r="J45" s="89"/>
      <c r="K45" s="181"/>
      <c r="L45" s="80">
        <v>8</v>
      </c>
      <c r="M45" s="80">
        <v>7</v>
      </c>
      <c r="N45" s="80">
        <v>2</v>
      </c>
      <c r="O45" s="91">
        <v>2</v>
      </c>
      <c r="P45" s="92">
        <v>0</v>
      </c>
      <c r="Q45" s="93">
        <f>O45+P45</f>
        <v>2</v>
      </c>
      <c r="R45" s="81">
        <f>IFERROR(Q45/N45,"-")</f>
        <v>1</v>
      </c>
      <c r="S45" s="80">
        <v>2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0.5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</v>
      </c>
      <c r="B46" s="189" t="s">
        <v>160</v>
      </c>
      <c r="C46" s="189" t="s">
        <v>58</v>
      </c>
      <c r="D46" s="189"/>
      <c r="E46" s="189" t="s">
        <v>161</v>
      </c>
      <c r="F46" s="189" t="s">
        <v>162</v>
      </c>
      <c r="G46" s="189" t="s">
        <v>99</v>
      </c>
      <c r="H46" s="89" t="s">
        <v>163</v>
      </c>
      <c r="I46" s="89" t="s">
        <v>164</v>
      </c>
      <c r="J46" s="89" t="s">
        <v>165</v>
      </c>
      <c r="K46" s="181">
        <v>51000</v>
      </c>
      <c r="L46" s="80">
        <v>1</v>
      </c>
      <c r="M46" s="80">
        <v>0</v>
      </c>
      <c r="N46" s="80">
        <v>16</v>
      </c>
      <c r="O46" s="91">
        <v>1</v>
      </c>
      <c r="P46" s="92">
        <v>0</v>
      </c>
      <c r="Q46" s="93">
        <f>O46+P46</f>
        <v>1</v>
      </c>
      <c r="R46" s="81">
        <f>IFERROR(Q46/N46,"-")</f>
        <v>0.0625</v>
      </c>
      <c r="S46" s="80">
        <v>1</v>
      </c>
      <c r="T46" s="80">
        <v>0</v>
      </c>
      <c r="U46" s="81">
        <f>IFERROR(T46/(Q46),"-")</f>
        <v>0</v>
      </c>
      <c r="V46" s="82">
        <f>IFERROR(K46/SUM(Q46:Q47),"-")</f>
        <v>51000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-51000</v>
      </c>
      <c r="AC46" s="85">
        <f>SUM(Y46:Y47)/SUM(K46:K47)</f>
        <v>0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166</v>
      </c>
      <c r="C47" s="189" t="s">
        <v>58</v>
      </c>
      <c r="D47" s="189"/>
      <c r="E47" s="189" t="s">
        <v>161</v>
      </c>
      <c r="F47" s="189" t="s">
        <v>162</v>
      </c>
      <c r="G47" s="189" t="s">
        <v>66</v>
      </c>
      <c r="H47" s="89"/>
      <c r="I47" s="89"/>
      <c r="J47" s="89"/>
      <c r="K47" s="181"/>
      <c r="L47" s="80">
        <v>1</v>
      </c>
      <c r="M47" s="80">
        <v>1</v>
      </c>
      <c r="N47" s="80">
        <v>0</v>
      </c>
      <c r="O47" s="91">
        <v>0</v>
      </c>
      <c r="P47" s="92">
        <v>0</v>
      </c>
      <c r="Q47" s="93">
        <f>O47+P47</f>
        <v>0</v>
      </c>
      <c r="R47" s="81" t="str">
        <f>IFERROR(Q47/N47,"-")</f>
        <v>-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167</v>
      </c>
      <c r="C48" s="189" t="s">
        <v>58</v>
      </c>
      <c r="D48" s="189"/>
      <c r="E48" s="189" t="s">
        <v>138</v>
      </c>
      <c r="F48" s="189" t="s">
        <v>139</v>
      </c>
      <c r="G48" s="189" t="s">
        <v>61</v>
      </c>
      <c r="H48" s="89" t="s">
        <v>168</v>
      </c>
      <c r="I48" s="89" t="s">
        <v>169</v>
      </c>
      <c r="J48" s="89" t="s">
        <v>170</v>
      </c>
      <c r="K48" s="181">
        <v>130000</v>
      </c>
      <c r="L48" s="80">
        <v>3</v>
      </c>
      <c r="M48" s="80">
        <v>0</v>
      </c>
      <c r="N48" s="80">
        <v>27</v>
      </c>
      <c r="O48" s="91">
        <v>2</v>
      </c>
      <c r="P48" s="92">
        <v>0</v>
      </c>
      <c r="Q48" s="93">
        <f>O48+P48</f>
        <v>2</v>
      </c>
      <c r="R48" s="81">
        <f>IFERROR(Q48/N48,"-")</f>
        <v>0.074074074074074</v>
      </c>
      <c r="S48" s="80">
        <v>2</v>
      </c>
      <c r="T48" s="80">
        <v>0</v>
      </c>
      <c r="U48" s="81">
        <f>IFERROR(T48/(Q48),"-")</f>
        <v>0</v>
      </c>
      <c r="V48" s="82">
        <f>IFERROR(K48/SUM(Q48:Q67),"-")</f>
        <v>16250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SUM(Y48:Y67)-SUM(K48:K67)</f>
        <v>-130000</v>
      </c>
      <c r="AC48" s="85">
        <f>SUM(Y48:Y67)/SUM(K48:K67)</f>
        <v>0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0.5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>
        <v>1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171</v>
      </c>
      <c r="C49" s="189" t="s">
        <v>58</v>
      </c>
      <c r="D49" s="189"/>
      <c r="E49" s="189" t="s">
        <v>152</v>
      </c>
      <c r="F49" s="189" t="s">
        <v>153</v>
      </c>
      <c r="G49" s="189" t="s">
        <v>74</v>
      </c>
      <c r="H49" s="89"/>
      <c r="I49" s="89" t="s">
        <v>169</v>
      </c>
      <c r="J49" s="89" t="s">
        <v>165</v>
      </c>
      <c r="K49" s="181"/>
      <c r="L49" s="80">
        <v>0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1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1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172</v>
      </c>
      <c r="C50" s="189" t="s">
        <v>58</v>
      </c>
      <c r="D50" s="189"/>
      <c r="E50" s="189" t="s">
        <v>173</v>
      </c>
      <c r="F50" s="189" t="s">
        <v>174</v>
      </c>
      <c r="G50" s="189" t="s">
        <v>99</v>
      </c>
      <c r="H50" s="89"/>
      <c r="I50" s="89" t="s">
        <v>169</v>
      </c>
      <c r="J50" s="89" t="s">
        <v>175</v>
      </c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176</v>
      </c>
      <c r="C51" s="189" t="s">
        <v>58</v>
      </c>
      <c r="D51" s="189"/>
      <c r="E51" s="189" t="s">
        <v>177</v>
      </c>
      <c r="F51" s="189" t="s">
        <v>178</v>
      </c>
      <c r="G51" s="189" t="s">
        <v>74</v>
      </c>
      <c r="H51" s="89"/>
      <c r="I51" s="89" t="s">
        <v>169</v>
      </c>
      <c r="J51" s="89" t="s">
        <v>179</v>
      </c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180</v>
      </c>
      <c r="C52" s="189" t="s">
        <v>58</v>
      </c>
      <c r="D52" s="189"/>
      <c r="E52" s="189" t="s">
        <v>96</v>
      </c>
      <c r="F52" s="189" t="s">
        <v>96</v>
      </c>
      <c r="G52" s="189" t="s">
        <v>66</v>
      </c>
      <c r="H52" s="89"/>
      <c r="I52" s="89"/>
      <c r="J52" s="89"/>
      <c r="K52" s="181"/>
      <c r="L52" s="80">
        <v>5</v>
      </c>
      <c r="M52" s="80">
        <v>4</v>
      </c>
      <c r="N52" s="80">
        <v>1</v>
      </c>
      <c r="O52" s="91">
        <v>1</v>
      </c>
      <c r="P52" s="92">
        <v>0</v>
      </c>
      <c r="Q52" s="93">
        <f>O52+P52</f>
        <v>1</v>
      </c>
      <c r="R52" s="81">
        <f>IFERROR(Q52/N52,"-")</f>
        <v>1</v>
      </c>
      <c r="S52" s="80">
        <v>0</v>
      </c>
      <c r="T52" s="80">
        <v>1</v>
      </c>
      <c r="U52" s="81">
        <f>IFERROR(T52/(Q52),"-")</f>
        <v>1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1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181</v>
      </c>
      <c r="C53" s="189" t="s">
        <v>58</v>
      </c>
      <c r="D53" s="189"/>
      <c r="E53" s="189" t="s">
        <v>89</v>
      </c>
      <c r="F53" s="189" t="s">
        <v>182</v>
      </c>
      <c r="G53" s="189" t="s">
        <v>99</v>
      </c>
      <c r="H53" s="89" t="s">
        <v>168</v>
      </c>
      <c r="I53" s="89" t="s">
        <v>183</v>
      </c>
      <c r="J53" s="89" t="s">
        <v>184</v>
      </c>
      <c r="K53" s="181"/>
      <c r="L53" s="80">
        <v>0</v>
      </c>
      <c r="M53" s="80">
        <v>0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185</v>
      </c>
      <c r="C54" s="189" t="s">
        <v>58</v>
      </c>
      <c r="D54" s="189"/>
      <c r="E54" s="189" t="s">
        <v>89</v>
      </c>
      <c r="F54" s="189" t="s">
        <v>182</v>
      </c>
      <c r="G54" s="189" t="s">
        <v>66</v>
      </c>
      <c r="H54" s="89"/>
      <c r="I54" s="89"/>
      <c r="J54" s="89"/>
      <c r="K54" s="181"/>
      <c r="L54" s="80">
        <v>0</v>
      </c>
      <c r="M54" s="80">
        <v>0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186</v>
      </c>
      <c r="C55" s="189" t="s">
        <v>58</v>
      </c>
      <c r="D55" s="189"/>
      <c r="E55" s="189" t="s">
        <v>156</v>
      </c>
      <c r="F55" s="189" t="s">
        <v>157</v>
      </c>
      <c r="G55" s="189" t="s">
        <v>61</v>
      </c>
      <c r="H55" s="89" t="s">
        <v>187</v>
      </c>
      <c r="I55" s="89" t="s">
        <v>169</v>
      </c>
      <c r="J55" s="89" t="s">
        <v>170</v>
      </c>
      <c r="K55" s="181"/>
      <c r="L55" s="80">
        <v>2</v>
      </c>
      <c r="M55" s="80">
        <v>0</v>
      </c>
      <c r="N55" s="80">
        <v>21</v>
      </c>
      <c r="O55" s="91">
        <v>2</v>
      </c>
      <c r="P55" s="92">
        <v>0</v>
      </c>
      <c r="Q55" s="93">
        <f>O55+P55</f>
        <v>2</v>
      </c>
      <c r="R55" s="81">
        <f>IFERROR(Q55/N55,"-")</f>
        <v>0.095238095238095</v>
      </c>
      <c r="S55" s="80">
        <v>2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0.5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1</v>
      </c>
      <c r="BY55" s="127">
        <f>IF(Q55=0,"",IF(BX55=0,"",(BX55/Q55)))</f>
        <v>0.5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188</v>
      </c>
      <c r="C56" s="189" t="s">
        <v>58</v>
      </c>
      <c r="D56" s="189"/>
      <c r="E56" s="189" t="s">
        <v>189</v>
      </c>
      <c r="F56" s="189" t="s">
        <v>145</v>
      </c>
      <c r="G56" s="189" t="s">
        <v>74</v>
      </c>
      <c r="H56" s="89"/>
      <c r="I56" s="89" t="s">
        <v>169</v>
      </c>
      <c r="J56" s="89" t="s">
        <v>165</v>
      </c>
      <c r="K56" s="181"/>
      <c r="L56" s="80">
        <v>0</v>
      </c>
      <c r="M56" s="80">
        <v>0</v>
      </c>
      <c r="N56" s="80">
        <v>0</v>
      </c>
      <c r="O56" s="91">
        <v>2</v>
      </c>
      <c r="P56" s="92">
        <v>0</v>
      </c>
      <c r="Q56" s="93">
        <f>O56+P56</f>
        <v>2</v>
      </c>
      <c r="R56" s="81" t="str">
        <f>IFERROR(Q56/N56,"-")</f>
        <v>-</v>
      </c>
      <c r="S56" s="80">
        <v>2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1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190</v>
      </c>
      <c r="C57" s="189" t="s">
        <v>58</v>
      </c>
      <c r="D57" s="189"/>
      <c r="E57" s="189" t="s">
        <v>148</v>
      </c>
      <c r="F57" s="189" t="s">
        <v>149</v>
      </c>
      <c r="G57" s="189" t="s">
        <v>99</v>
      </c>
      <c r="H57" s="89"/>
      <c r="I57" s="89" t="s">
        <v>169</v>
      </c>
      <c r="J57" s="89" t="s">
        <v>175</v>
      </c>
      <c r="K57" s="181"/>
      <c r="L57" s="80">
        <v>0</v>
      </c>
      <c r="M57" s="80">
        <v>0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191</v>
      </c>
      <c r="C58" s="189" t="s">
        <v>58</v>
      </c>
      <c r="D58" s="189"/>
      <c r="E58" s="189" t="s">
        <v>192</v>
      </c>
      <c r="F58" s="189" t="s">
        <v>193</v>
      </c>
      <c r="G58" s="189" t="s">
        <v>74</v>
      </c>
      <c r="H58" s="89"/>
      <c r="I58" s="89" t="s">
        <v>169</v>
      </c>
      <c r="J58" s="89" t="s">
        <v>179</v>
      </c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194</v>
      </c>
      <c r="C59" s="189" t="s">
        <v>58</v>
      </c>
      <c r="D59" s="189"/>
      <c r="E59" s="189"/>
      <c r="F59" s="189"/>
      <c r="G59" s="189" t="s">
        <v>99</v>
      </c>
      <c r="H59" s="89"/>
      <c r="I59" s="89" t="s">
        <v>169</v>
      </c>
      <c r="J59" s="190" t="s">
        <v>158</v>
      </c>
      <c r="K59" s="181"/>
      <c r="L59" s="80">
        <v>0</v>
      </c>
      <c r="M59" s="80">
        <v>0</v>
      </c>
      <c r="N59" s="80">
        <v>0</v>
      </c>
      <c r="O59" s="91">
        <v>0</v>
      </c>
      <c r="P59" s="92">
        <v>0</v>
      </c>
      <c r="Q59" s="93">
        <f>O59+P59</f>
        <v>0</v>
      </c>
      <c r="R59" s="81" t="str">
        <f>IFERROR(Q59/N59,"-")</f>
        <v>-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195</v>
      </c>
      <c r="C60" s="189" t="s">
        <v>58</v>
      </c>
      <c r="D60" s="189"/>
      <c r="E60" s="189" t="s">
        <v>96</v>
      </c>
      <c r="F60" s="189" t="s">
        <v>96</v>
      </c>
      <c r="G60" s="189" t="s">
        <v>66</v>
      </c>
      <c r="H60" s="89"/>
      <c r="I60" s="89"/>
      <c r="J60" s="89"/>
      <c r="K60" s="181"/>
      <c r="L60" s="80">
        <v>4</v>
      </c>
      <c r="M60" s="80">
        <v>3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196</v>
      </c>
      <c r="C61" s="189" t="s">
        <v>58</v>
      </c>
      <c r="D61" s="189"/>
      <c r="E61" s="189" t="s">
        <v>148</v>
      </c>
      <c r="F61" s="189" t="s">
        <v>149</v>
      </c>
      <c r="G61" s="189" t="s">
        <v>61</v>
      </c>
      <c r="H61" s="89" t="s">
        <v>197</v>
      </c>
      <c r="I61" s="89" t="s">
        <v>169</v>
      </c>
      <c r="J61" s="89" t="s">
        <v>170</v>
      </c>
      <c r="K61" s="181"/>
      <c r="L61" s="80">
        <v>0</v>
      </c>
      <c r="M61" s="80">
        <v>0</v>
      </c>
      <c r="N61" s="80">
        <v>15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198</v>
      </c>
      <c r="C62" s="189" t="s">
        <v>58</v>
      </c>
      <c r="D62" s="189"/>
      <c r="E62" s="189" t="s">
        <v>192</v>
      </c>
      <c r="F62" s="189" t="s">
        <v>193</v>
      </c>
      <c r="G62" s="189" t="s">
        <v>74</v>
      </c>
      <c r="H62" s="89"/>
      <c r="I62" s="89" t="s">
        <v>169</v>
      </c>
      <c r="J62" s="89" t="s">
        <v>165</v>
      </c>
      <c r="K62" s="181"/>
      <c r="L62" s="80">
        <v>0</v>
      </c>
      <c r="M62" s="80">
        <v>0</v>
      </c>
      <c r="N62" s="80">
        <v>0</v>
      </c>
      <c r="O62" s="91">
        <v>0</v>
      </c>
      <c r="P62" s="92">
        <v>0</v>
      </c>
      <c r="Q62" s="93">
        <f>O62+P62</f>
        <v>0</v>
      </c>
      <c r="R62" s="81" t="str">
        <f>IFERROR(Q62/N62,"-")</f>
        <v>-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199</v>
      </c>
      <c r="C63" s="189" t="s">
        <v>58</v>
      </c>
      <c r="D63" s="189"/>
      <c r="E63" s="189"/>
      <c r="F63" s="189"/>
      <c r="G63" s="189" t="s">
        <v>99</v>
      </c>
      <c r="H63" s="89"/>
      <c r="I63" s="89" t="s">
        <v>169</v>
      </c>
      <c r="J63" s="89" t="s">
        <v>175</v>
      </c>
      <c r="K63" s="181"/>
      <c r="L63" s="80">
        <v>0</v>
      </c>
      <c r="M63" s="80">
        <v>0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200</v>
      </c>
      <c r="C64" s="189" t="s">
        <v>58</v>
      </c>
      <c r="D64" s="189"/>
      <c r="E64" s="189" t="s">
        <v>177</v>
      </c>
      <c r="F64" s="189" t="s">
        <v>178</v>
      </c>
      <c r="G64" s="189" t="s">
        <v>74</v>
      </c>
      <c r="H64" s="89"/>
      <c r="I64" s="89" t="s">
        <v>169</v>
      </c>
      <c r="J64" s="89" t="s">
        <v>179</v>
      </c>
      <c r="K64" s="181"/>
      <c r="L64" s="80">
        <v>0</v>
      </c>
      <c r="M64" s="80">
        <v>0</v>
      </c>
      <c r="N64" s="80">
        <v>0</v>
      </c>
      <c r="O64" s="91">
        <v>0</v>
      </c>
      <c r="P64" s="92">
        <v>0</v>
      </c>
      <c r="Q64" s="93">
        <f>O64+P64</f>
        <v>0</v>
      </c>
      <c r="R64" s="81" t="str">
        <f>IFERROR(Q64/N64,"-")</f>
        <v>-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201</v>
      </c>
      <c r="C65" s="189" t="s">
        <v>58</v>
      </c>
      <c r="D65" s="189"/>
      <c r="E65" s="189" t="s">
        <v>96</v>
      </c>
      <c r="F65" s="189" t="s">
        <v>96</v>
      </c>
      <c r="G65" s="189" t="s">
        <v>66</v>
      </c>
      <c r="H65" s="89"/>
      <c r="I65" s="89"/>
      <c r="J65" s="89"/>
      <c r="K65" s="181"/>
      <c r="L65" s="80">
        <v>21</v>
      </c>
      <c r="M65" s="80">
        <v>6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202</v>
      </c>
      <c r="C66" s="189" t="s">
        <v>58</v>
      </c>
      <c r="D66" s="189"/>
      <c r="E66" s="189" t="s">
        <v>89</v>
      </c>
      <c r="F66" s="189" t="s">
        <v>182</v>
      </c>
      <c r="G66" s="189" t="s">
        <v>99</v>
      </c>
      <c r="H66" s="89" t="s">
        <v>197</v>
      </c>
      <c r="I66" s="89" t="s">
        <v>183</v>
      </c>
      <c r="J66" s="89" t="s">
        <v>184</v>
      </c>
      <c r="K66" s="181"/>
      <c r="L66" s="80">
        <v>0</v>
      </c>
      <c r="M66" s="80">
        <v>0</v>
      </c>
      <c r="N66" s="80">
        <v>2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203</v>
      </c>
      <c r="C67" s="189" t="s">
        <v>58</v>
      </c>
      <c r="D67" s="189"/>
      <c r="E67" s="189" t="s">
        <v>89</v>
      </c>
      <c r="F67" s="189" t="s">
        <v>182</v>
      </c>
      <c r="G67" s="189" t="s">
        <v>66</v>
      </c>
      <c r="H67" s="89"/>
      <c r="I67" s="89"/>
      <c r="J67" s="89"/>
      <c r="K67" s="181"/>
      <c r="L67" s="80">
        <v>0</v>
      </c>
      <c r="M67" s="80">
        <v>0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</v>
      </c>
      <c r="B68" s="189" t="s">
        <v>204</v>
      </c>
      <c r="C68" s="189" t="s">
        <v>58</v>
      </c>
      <c r="D68" s="189"/>
      <c r="E68" s="189" t="s">
        <v>89</v>
      </c>
      <c r="F68" s="189" t="s">
        <v>90</v>
      </c>
      <c r="G68" s="189" t="s">
        <v>61</v>
      </c>
      <c r="H68" s="89" t="s">
        <v>163</v>
      </c>
      <c r="I68" s="89" t="s">
        <v>205</v>
      </c>
      <c r="J68" s="89"/>
      <c r="K68" s="181">
        <v>120000</v>
      </c>
      <c r="L68" s="80">
        <v>0</v>
      </c>
      <c r="M68" s="80">
        <v>0</v>
      </c>
      <c r="N68" s="80">
        <v>1</v>
      </c>
      <c r="O68" s="91">
        <v>0</v>
      </c>
      <c r="P68" s="92">
        <v>0</v>
      </c>
      <c r="Q68" s="93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 t="str">
        <f>IFERROR(K68/SUM(Q68:Q69),"-")</f>
        <v>-</v>
      </c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>
        <f>SUM(Y68:Y69)-SUM(K68:K69)</f>
        <v>-120000</v>
      </c>
      <c r="AC68" s="85">
        <f>SUM(Y68:Y69)/SUM(K68:K69)</f>
        <v>0</v>
      </c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206</v>
      </c>
      <c r="C69" s="189" t="s">
        <v>58</v>
      </c>
      <c r="D69" s="189"/>
      <c r="E69" s="189" t="s">
        <v>89</v>
      </c>
      <c r="F69" s="189" t="s">
        <v>90</v>
      </c>
      <c r="G69" s="189" t="s">
        <v>66</v>
      </c>
      <c r="H69" s="89"/>
      <c r="I69" s="89"/>
      <c r="J69" s="89"/>
      <c r="K69" s="181"/>
      <c r="L69" s="80">
        <v>0</v>
      </c>
      <c r="M69" s="80">
        <v>0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30"/>
      <c r="B70" s="86"/>
      <c r="C70" s="86"/>
      <c r="D70" s="87"/>
      <c r="E70" s="87"/>
      <c r="F70" s="87"/>
      <c r="G70" s="88"/>
      <c r="H70" s="89"/>
      <c r="I70" s="89"/>
      <c r="J70" s="89"/>
      <c r="K70" s="182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58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30"/>
      <c r="B71" s="37"/>
      <c r="C71" s="37"/>
      <c r="D71" s="21"/>
      <c r="E71" s="21"/>
      <c r="F71" s="21"/>
      <c r="G71" s="22"/>
      <c r="H71" s="36"/>
      <c r="I71" s="36"/>
      <c r="J71" s="74"/>
      <c r="K71" s="183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60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19">
        <f>AC72</f>
        <v>0</v>
      </c>
      <c r="B72" s="39"/>
      <c r="C72" s="39"/>
      <c r="D72" s="39"/>
      <c r="E72" s="39"/>
      <c r="F72" s="39"/>
      <c r="G72" s="39"/>
      <c r="H72" s="40" t="s">
        <v>207</v>
      </c>
      <c r="I72" s="40"/>
      <c r="J72" s="40"/>
      <c r="K72" s="184">
        <f>SUM(K6:K71)</f>
        <v>1651000</v>
      </c>
      <c r="L72" s="41">
        <f>SUM(L6:L71)</f>
        <v>264</v>
      </c>
      <c r="M72" s="41">
        <f>SUM(M6:M71)</f>
        <v>128</v>
      </c>
      <c r="N72" s="41">
        <f>SUM(N6:N71)</f>
        <v>384</v>
      </c>
      <c r="O72" s="41">
        <f>SUM(O6:O71)</f>
        <v>49</v>
      </c>
      <c r="P72" s="41">
        <f>SUM(P6:P71)</f>
        <v>0</v>
      </c>
      <c r="Q72" s="41">
        <f>SUM(Q6:Q71)</f>
        <v>49</v>
      </c>
      <c r="R72" s="42">
        <f>IFERROR(Q72/N72,"-")</f>
        <v>0.12760416666667</v>
      </c>
      <c r="S72" s="77">
        <f>SUM(S6:S71)</f>
        <v>48</v>
      </c>
      <c r="T72" s="77">
        <f>SUM(T6:T71)</f>
        <v>2</v>
      </c>
      <c r="U72" s="42">
        <f>IFERROR(S72/Q72,"-")</f>
        <v>0.97959183673469</v>
      </c>
      <c r="V72" s="43">
        <f>IFERROR(K72/Q72,"-")</f>
        <v>33693.87755102</v>
      </c>
      <c r="W72" s="44">
        <f>SUM(W6:W71)</f>
        <v>1</v>
      </c>
      <c r="X72" s="42">
        <f>IFERROR(W72/Q72,"-")</f>
        <v>0.020408163265306</v>
      </c>
      <c r="Y72" s="184">
        <f>SUM(Y6:Y71)</f>
        <v>0</v>
      </c>
      <c r="Z72" s="184">
        <f>IFERROR(Y72/Q72,"-")</f>
        <v>0</v>
      </c>
      <c r="AA72" s="184">
        <f>IFERROR(Y72/W72,"-")</f>
        <v>0</v>
      </c>
      <c r="AB72" s="184">
        <f>Y72-K72</f>
        <v>-1651000</v>
      </c>
      <c r="AC72" s="46">
        <f>Y72/K72</f>
        <v>0</v>
      </c>
      <c r="AD72" s="59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4"/>
    <mergeCell ref="K22:K24"/>
    <mergeCell ref="V22:V24"/>
    <mergeCell ref="AB22:AB24"/>
    <mergeCell ref="AC22:AC24"/>
    <mergeCell ref="A25:A30"/>
    <mergeCell ref="K25:K30"/>
    <mergeCell ref="V25:V30"/>
    <mergeCell ref="AB25:AB30"/>
    <mergeCell ref="AC25:AC30"/>
    <mergeCell ref="A31:A35"/>
    <mergeCell ref="K31:K35"/>
    <mergeCell ref="V31:V35"/>
    <mergeCell ref="AB31:AB35"/>
    <mergeCell ref="AC31:AC35"/>
    <mergeCell ref="A36:A39"/>
    <mergeCell ref="K36:K39"/>
    <mergeCell ref="V36:V39"/>
    <mergeCell ref="AB36:AB39"/>
    <mergeCell ref="AC36:AC39"/>
    <mergeCell ref="A40:A45"/>
    <mergeCell ref="K40:K45"/>
    <mergeCell ref="V40:V45"/>
    <mergeCell ref="AB40:AB45"/>
    <mergeCell ref="AC40:AC45"/>
    <mergeCell ref="A46:A47"/>
    <mergeCell ref="K46:K47"/>
    <mergeCell ref="V46:V47"/>
    <mergeCell ref="AB46:AB47"/>
    <mergeCell ref="AC46:AC47"/>
    <mergeCell ref="A48:A67"/>
    <mergeCell ref="K48:K67"/>
    <mergeCell ref="V48:V67"/>
    <mergeCell ref="AB48:AB67"/>
    <mergeCell ref="AC48:AC67"/>
    <mergeCell ref="A68:A69"/>
    <mergeCell ref="K68:K69"/>
    <mergeCell ref="V68:V69"/>
    <mergeCell ref="AB68:AB69"/>
    <mergeCell ref="AC68:AC6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209</v>
      </c>
      <c r="C6" s="189" t="s">
        <v>58</v>
      </c>
      <c r="D6" s="189" t="s">
        <v>210</v>
      </c>
      <c r="E6" s="189" t="s">
        <v>89</v>
      </c>
      <c r="F6" s="189" t="s">
        <v>211</v>
      </c>
      <c r="G6" s="189" t="s">
        <v>99</v>
      </c>
      <c r="H6" s="89" t="s">
        <v>212</v>
      </c>
      <c r="I6" s="89" t="s">
        <v>213</v>
      </c>
      <c r="J6" s="89" t="s">
        <v>214</v>
      </c>
      <c r="K6" s="181">
        <v>200000</v>
      </c>
      <c r="L6" s="80">
        <v>0</v>
      </c>
      <c r="M6" s="80">
        <v>0</v>
      </c>
      <c r="N6" s="80">
        <v>0</v>
      </c>
      <c r="O6" s="91">
        <v>0</v>
      </c>
      <c r="P6" s="92">
        <v>0</v>
      </c>
      <c r="Q6" s="93">
        <f>O6+P6</f>
        <v>0</v>
      </c>
      <c r="R6" s="81" t="str">
        <f>IFERROR(Q6/N6,"-")</f>
        <v>-</v>
      </c>
      <c r="S6" s="80">
        <v>0</v>
      </c>
      <c r="T6" s="80">
        <v>0</v>
      </c>
      <c r="U6" s="81" t="str">
        <f>IFERROR(T6/(Q6),"-")</f>
        <v>-</v>
      </c>
      <c r="V6" s="82" t="str">
        <f>IFERROR(K6/SUM(Q6:Q7),"-")</f>
        <v>-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SUM(Y6:Y7)-SUM(K6:K7)</f>
        <v>-200000</v>
      </c>
      <c r="AC6" s="85">
        <f>SUM(Y6:Y7)/SUM(K6:K7)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216</v>
      </c>
      <c r="C8" s="189" t="s">
        <v>217</v>
      </c>
      <c r="D8" s="189" t="s">
        <v>218</v>
      </c>
      <c r="E8" s="189" t="s">
        <v>219</v>
      </c>
      <c r="F8" s="189"/>
      <c r="G8" s="189" t="s">
        <v>61</v>
      </c>
      <c r="H8" s="89" t="s">
        <v>220</v>
      </c>
      <c r="I8" s="89" t="s">
        <v>213</v>
      </c>
      <c r="J8" s="89" t="s">
        <v>221</v>
      </c>
      <c r="K8" s="181">
        <v>45000</v>
      </c>
      <c r="L8" s="80">
        <v>0</v>
      </c>
      <c r="M8" s="80">
        <v>0</v>
      </c>
      <c r="N8" s="80">
        <v>4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 t="str">
        <f>IFERROR(K8/SUM(Q8:Q9),"-")</f>
        <v>-</v>
      </c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>
        <f>SUM(Y8:Y9)-SUM(K8:K9)</f>
        <v>-45000</v>
      </c>
      <c r="AC8" s="85">
        <f>SUM(Y8:Y9)/SUM(K8:K9)</f>
        <v>0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222</v>
      </c>
      <c r="C9" s="189" t="s">
        <v>217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</v>
      </c>
      <c r="M9" s="80">
        <v>2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223</v>
      </c>
      <c r="C10" s="189" t="s">
        <v>217</v>
      </c>
      <c r="D10" s="189" t="s">
        <v>218</v>
      </c>
      <c r="E10" s="189" t="s">
        <v>219</v>
      </c>
      <c r="F10" s="189"/>
      <c r="G10" s="189" t="s">
        <v>61</v>
      </c>
      <c r="H10" s="89" t="s">
        <v>224</v>
      </c>
      <c r="I10" s="89" t="s">
        <v>213</v>
      </c>
      <c r="J10" s="89" t="s">
        <v>225</v>
      </c>
      <c r="K10" s="181">
        <v>45000</v>
      </c>
      <c r="L10" s="80">
        <v>2</v>
      </c>
      <c r="M10" s="80">
        <v>0</v>
      </c>
      <c r="N10" s="80">
        <v>4</v>
      </c>
      <c r="O10" s="91">
        <v>1</v>
      </c>
      <c r="P10" s="92">
        <v>0</v>
      </c>
      <c r="Q10" s="93">
        <f>O10+P10</f>
        <v>1</v>
      </c>
      <c r="R10" s="81">
        <f>IFERROR(Q10/N10,"-")</f>
        <v>0.25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45000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-45000</v>
      </c>
      <c r="AC10" s="85">
        <f>SUM(Y10:Y11)/SUM(K10:K11)</f>
        <v>0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226</v>
      </c>
      <c r="C11" s="189" t="s">
        <v>217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</v>
      </c>
      <c r="M11" s="80">
        <v>3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227</v>
      </c>
      <c r="C12" s="189" t="s">
        <v>217</v>
      </c>
      <c r="D12" s="189" t="s">
        <v>210</v>
      </c>
      <c r="E12" s="189" t="s">
        <v>219</v>
      </c>
      <c r="F12" s="189"/>
      <c r="G12" s="189" t="s">
        <v>61</v>
      </c>
      <c r="H12" s="89" t="s">
        <v>228</v>
      </c>
      <c r="I12" s="89" t="s">
        <v>213</v>
      </c>
      <c r="J12" s="89" t="s">
        <v>229</v>
      </c>
      <c r="K12" s="181">
        <v>95000</v>
      </c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 t="str">
        <f>IFERROR(K12/SUM(Q12:Q13),"-")</f>
        <v>-</v>
      </c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>
        <f>SUM(Y12:Y13)-SUM(K12:K13)</f>
        <v>-95000</v>
      </c>
      <c r="AC12" s="85">
        <f>SUM(Y12:Y13)/SUM(K12:K13)</f>
        <v>0</v>
      </c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230</v>
      </c>
      <c r="C13" s="189" t="s">
        <v>217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</v>
      </c>
      <c r="B16" s="39"/>
      <c r="C16" s="39"/>
      <c r="D16" s="39"/>
      <c r="E16" s="39"/>
      <c r="F16" s="39"/>
      <c r="G16" s="39"/>
      <c r="H16" s="40" t="s">
        <v>231</v>
      </c>
      <c r="I16" s="40"/>
      <c r="J16" s="40"/>
      <c r="K16" s="184">
        <f>SUM(K6:K15)</f>
        <v>385000</v>
      </c>
      <c r="L16" s="41">
        <f>SUM(L6:L15)</f>
        <v>11</v>
      </c>
      <c r="M16" s="41">
        <f>SUM(M6:M15)</f>
        <v>5</v>
      </c>
      <c r="N16" s="41">
        <f>SUM(N6:N15)</f>
        <v>8</v>
      </c>
      <c r="O16" s="41">
        <f>SUM(O6:O15)</f>
        <v>1</v>
      </c>
      <c r="P16" s="41">
        <f>SUM(P6:P15)</f>
        <v>0</v>
      </c>
      <c r="Q16" s="41">
        <f>SUM(Q6:Q15)</f>
        <v>1</v>
      </c>
      <c r="R16" s="42">
        <f>IFERROR(Q16/N16,"-")</f>
        <v>0.125</v>
      </c>
      <c r="S16" s="77">
        <f>SUM(S6:S15)</f>
        <v>1</v>
      </c>
      <c r="T16" s="77">
        <f>SUM(T6:T15)</f>
        <v>0</v>
      </c>
      <c r="U16" s="42">
        <f>IFERROR(S16/Q16,"-")</f>
        <v>1</v>
      </c>
      <c r="V16" s="43">
        <f>IFERROR(K16/Q16,"-")</f>
        <v>385000</v>
      </c>
      <c r="W16" s="44">
        <f>SUM(W6:W15)</f>
        <v>0</v>
      </c>
      <c r="X16" s="42">
        <f>IFERROR(W16/Q16,"-")</f>
        <v>0</v>
      </c>
      <c r="Y16" s="184">
        <f>SUM(Y6:Y15)</f>
        <v>0</v>
      </c>
      <c r="Z16" s="184">
        <f>IFERROR(Y16/Q16,"-")</f>
        <v>0</v>
      </c>
      <c r="AA16" s="184" t="str">
        <f>IFERROR(Y16/W16,"-")</f>
        <v>-</v>
      </c>
      <c r="AB16" s="184">
        <f>Y16-K16</f>
        <v>-385000</v>
      </c>
      <c r="AC16" s="46">
        <f>Y16/K16</f>
        <v>0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236</v>
      </c>
      <c r="C6" s="189" t="s">
        <v>237</v>
      </c>
      <c r="D6" s="189"/>
      <c r="E6" s="189" t="s">
        <v>61</v>
      </c>
      <c r="F6" s="89" t="s">
        <v>238</v>
      </c>
      <c r="G6" s="89" t="s">
        <v>239</v>
      </c>
      <c r="H6" s="181">
        <v>0</v>
      </c>
      <c r="I6" s="84">
        <v>1500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240</v>
      </c>
      <c r="C7" s="189" t="s">
        <v>237</v>
      </c>
      <c r="D7" s="189"/>
      <c r="E7" s="189" t="s">
        <v>61</v>
      </c>
      <c r="F7" s="89" t="s">
        <v>241</v>
      </c>
      <c r="G7" s="89" t="s">
        <v>239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242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2" t="str">
        <f>IFERROR(M10/L10,"-")</f>
        <v>-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233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244</v>
      </c>
      <c r="C6" s="189" t="s">
        <v>245</v>
      </c>
      <c r="D6" s="189" t="s">
        <v>246</v>
      </c>
      <c r="E6" s="189" t="s">
        <v>99</v>
      </c>
      <c r="F6" s="89" t="s">
        <v>247</v>
      </c>
      <c r="G6" s="89" t="s">
        <v>239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0.32601764473802</v>
      </c>
      <c r="B7" s="189" t="s">
        <v>248</v>
      </c>
      <c r="C7" s="189" t="s">
        <v>245</v>
      </c>
      <c r="D7" s="189" t="s">
        <v>246</v>
      </c>
      <c r="E7" s="189" t="s">
        <v>99</v>
      </c>
      <c r="F7" s="89" t="s">
        <v>249</v>
      </c>
      <c r="G7" s="89" t="s">
        <v>239</v>
      </c>
      <c r="H7" s="181">
        <v>904859</v>
      </c>
      <c r="I7" s="80">
        <v>1397</v>
      </c>
      <c r="J7" s="80">
        <v>0</v>
      </c>
      <c r="K7" s="80">
        <v>33965</v>
      </c>
      <c r="L7" s="93">
        <v>248</v>
      </c>
      <c r="M7" s="81">
        <f>IFERROR(L7/K7,"-")</f>
        <v>0.0073016340350361</v>
      </c>
      <c r="N7" s="80">
        <v>233</v>
      </c>
      <c r="O7" s="80">
        <v>27</v>
      </c>
      <c r="P7" s="81">
        <f>IFERROR(N7/(L7),"-")</f>
        <v>0.93951612903226</v>
      </c>
      <c r="Q7" s="82">
        <f>IFERROR(H7/SUM(L7:L7),"-")</f>
        <v>3648.625</v>
      </c>
      <c r="R7" s="83">
        <v>21</v>
      </c>
      <c r="S7" s="81">
        <f>IF(L7=0,"-",R7/L7)</f>
        <v>0.084677419354839</v>
      </c>
      <c r="T7" s="186">
        <v>295000</v>
      </c>
      <c r="U7" s="187">
        <f>IFERROR(T7/L7,"-")</f>
        <v>1189.5161290323</v>
      </c>
      <c r="V7" s="187">
        <f>IFERROR(T7/R7,"-")</f>
        <v>14047.619047619</v>
      </c>
      <c r="W7" s="181">
        <f>SUM(T7:T7)-SUM(H7:H7)</f>
        <v>-609859</v>
      </c>
      <c r="X7" s="85">
        <f>SUM(T7:T7)/SUM(H7:H7)</f>
        <v>0.32601764473802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4</v>
      </c>
      <c r="BB7" s="113">
        <f>IF(L7=0,"",IF(BA7=0,"",(BA7/L7)))</f>
        <v>0.016129032258065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91</v>
      </c>
      <c r="BK7" s="120">
        <f>IF(L7=0,"",IF(BJ7=0,"",(BJ7/L7)))</f>
        <v>0.36693548387097</v>
      </c>
      <c r="BL7" s="121">
        <v>7</v>
      </c>
      <c r="BM7" s="122">
        <f>IFERROR(BL7/BJ7,"-")</f>
        <v>0.076923076923077</v>
      </c>
      <c r="BN7" s="123">
        <v>48000</v>
      </c>
      <c r="BO7" s="124">
        <f>IFERROR(BN7/BJ7,"-")</f>
        <v>527.47252747253</v>
      </c>
      <c r="BP7" s="125">
        <v>5</v>
      </c>
      <c r="BQ7" s="125">
        <v>1</v>
      </c>
      <c r="BR7" s="125">
        <v>1</v>
      </c>
      <c r="BS7" s="126">
        <v>97</v>
      </c>
      <c r="BT7" s="127">
        <f>IF(L7=0,"",IF(BS7=0,"",(BS7/L7)))</f>
        <v>0.39112903225806</v>
      </c>
      <c r="BU7" s="128">
        <v>9</v>
      </c>
      <c r="BV7" s="129">
        <f>IFERROR(BU7/BS7,"-")</f>
        <v>0.092783505154639</v>
      </c>
      <c r="BW7" s="130">
        <v>216000</v>
      </c>
      <c r="BX7" s="131">
        <f>IFERROR(BW7/BS7,"-")</f>
        <v>2226.8041237113</v>
      </c>
      <c r="BY7" s="132">
        <v>1</v>
      </c>
      <c r="BZ7" s="132">
        <v>3</v>
      </c>
      <c r="CA7" s="132">
        <v>5</v>
      </c>
      <c r="CB7" s="133">
        <v>56</v>
      </c>
      <c r="CC7" s="134">
        <f>IF(L7=0,"",IF(CB7=0,"",(CB7/L7)))</f>
        <v>0.2258064516129</v>
      </c>
      <c r="CD7" s="135">
        <v>5</v>
      </c>
      <c r="CE7" s="136">
        <f>IFERROR(CD7/CB7,"-")</f>
        <v>0.089285714285714</v>
      </c>
      <c r="CF7" s="137">
        <v>31000</v>
      </c>
      <c r="CG7" s="138">
        <f>IFERROR(CF7/CB7,"-")</f>
        <v>553.57142857143</v>
      </c>
      <c r="CH7" s="139">
        <v>3</v>
      </c>
      <c r="CI7" s="139">
        <v>1</v>
      </c>
      <c r="CJ7" s="139">
        <v>1</v>
      </c>
      <c r="CK7" s="140">
        <v>21</v>
      </c>
      <c r="CL7" s="141">
        <v>295000</v>
      </c>
      <c r="CM7" s="141">
        <v>120000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0.32605544868351</v>
      </c>
      <c r="B8" s="189" t="s">
        <v>250</v>
      </c>
      <c r="C8" s="189" t="s">
        <v>245</v>
      </c>
      <c r="D8" s="189" t="s">
        <v>246</v>
      </c>
      <c r="E8" s="189" t="s">
        <v>99</v>
      </c>
      <c r="F8" s="89" t="s">
        <v>251</v>
      </c>
      <c r="G8" s="89" t="s">
        <v>239</v>
      </c>
      <c r="H8" s="181">
        <v>493321</v>
      </c>
      <c r="I8" s="80">
        <v>608</v>
      </c>
      <c r="J8" s="80">
        <v>0</v>
      </c>
      <c r="K8" s="80">
        <v>13304</v>
      </c>
      <c r="L8" s="93">
        <v>257</v>
      </c>
      <c r="M8" s="81">
        <f>IFERROR(L8/K8,"-")</f>
        <v>0.019317498496693</v>
      </c>
      <c r="N8" s="80">
        <v>242</v>
      </c>
      <c r="O8" s="80">
        <v>52</v>
      </c>
      <c r="P8" s="81">
        <f>IFERROR(N8/(L8),"-")</f>
        <v>0.94163424124514</v>
      </c>
      <c r="Q8" s="82">
        <f>IFERROR(H8/SUM(L8:L8),"-")</f>
        <v>1919.5369649805</v>
      </c>
      <c r="R8" s="83">
        <v>16</v>
      </c>
      <c r="S8" s="81">
        <f>IF(L8=0,"-",R8/L8)</f>
        <v>0.062256809338521</v>
      </c>
      <c r="T8" s="186">
        <v>160850</v>
      </c>
      <c r="U8" s="187">
        <f>IFERROR(T8/L8,"-")</f>
        <v>625.87548638132</v>
      </c>
      <c r="V8" s="187">
        <f>IFERROR(T8/R8,"-")</f>
        <v>10053.125</v>
      </c>
      <c r="W8" s="181">
        <f>SUM(T8:T8)-SUM(H8:H8)</f>
        <v>-332471</v>
      </c>
      <c r="X8" s="85">
        <f>SUM(T8:T8)/SUM(H8:H8)</f>
        <v>0.32605544868351</v>
      </c>
      <c r="Y8" s="78"/>
      <c r="Z8" s="94">
        <v>16</v>
      </c>
      <c r="AA8" s="95">
        <f>IF(L8=0,"",IF(Z8=0,"",(Z8/L8)))</f>
        <v>0.062256809338521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32</v>
      </c>
      <c r="AJ8" s="101">
        <f>IF(L8=0,"",IF(AI8=0,"",(AI8/L8)))</f>
        <v>0.12451361867704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31</v>
      </c>
      <c r="AS8" s="107">
        <f>IF(L8=0,"",IF(AR8=0,"",(AR8/L8)))</f>
        <v>0.12062256809339</v>
      </c>
      <c r="AT8" s="106"/>
      <c r="AU8" s="108">
        <f>IFERROR(AT8/AR8,"-")</f>
        <v>0</v>
      </c>
      <c r="AV8" s="109"/>
      <c r="AW8" s="110">
        <f>IFERROR(AV8/AR8,"-")</f>
        <v>0</v>
      </c>
      <c r="AX8" s="111"/>
      <c r="AY8" s="111"/>
      <c r="AZ8" s="111"/>
      <c r="BA8" s="112">
        <v>54</v>
      </c>
      <c r="BB8" s="113">
        <f>IF(L8=0,"",IF(BA8=0,"",(BA8/L8)))</f>
        <v>0.21011673151751</v>
      </c>
      <c r="BC8" s="112">
        <v>6</v>
      </c>
      <c r="BD8" s="114">
        <f>IFERROR(BC8/BA8,"-")</f>
        <v>0.11111111111111</v>
      </c>
      <c r="BE8" s="115">
        <v>82000</v>
      </c>
      <c r="BF8" s="116">
        <f>IFERROR(BE8/BA8,"-")</f>
        <v>1518.5185185185</v>
      </c>
      <c r="BG8" s="117">
        <v>3</v>
      </c>
      <c r="BH8" s="117">
        <v>1</v>
      </c>
      <c r="BI8" s="117">
        <v>2</v>
      </c>
      <c r="BJ8" s="119">
        <v>86</v>
      </c>
      <c r="BK8" s="120">
        <f>IF(L8=0,"",IF(BJ8=0,"",(BJ8/L8)))</f>
        <v>0.33463035019455</v>
      </c>
      <c r="BL8" s="121">
        <v>8</v>
      </c>
      <c r="BM8" s="122">
        <f>IFERROR(BL8/BJ8,"-")</f>
        <v>0.093023255813953</v>
      </c>
      <c r="BN8" s="123">
        <v>57850</v>
      </c>
      <c r="BO8" s="124">
        <f>IFERROR(BN8/BJ8,"-")</f>
        <v>672.67441860465</v>
      </c>
      <c r="BP8" s="125">
        <v>5</v>
      </c>
      <c r="BQ8" s="125">
        <v>2</v>
      </c>
      <c r="BR8" s="125">
        <v>1</v>
      </c>
      <c r="BS8" s="126">
        <v>29</v>
      </c>
      <c r="BT8" s="127">
        <f>IF(L8=0,"",IF(BS8=0,"",(BS8/L8)))</f>
        <v>0.11284046692607</v>
      </c>
      <c r="BU8" s="128">
        <v>2</v>
      </c>
      <c r="BV8" s="129">
        <f>IFERROR(BU8/BS8,"-")</f>
        <v>0.068965517241379</v>
      </c>
      <c r="BW8" s="130">
        <v>21000</v>
      </c>
      <c r="BX8" s="131">
        <f>IFERROR(BW8/BS8,"-")</f>
        <v>724.13793103448</v>
      </c>
      <c r="BY8" s="132"/>
      <c r="BZ8" s="132">
        <v>1</v>
      </c>
      <c r="CA8" s="132">
        <v>1</v>
      </c>
      <c r="CB8" s="133">
        <v>9</v>
      </c>
      <c r="CC8" s="134">
        <f>IF(L8=0,"",IF(CB8=0,"",(CB8/L8)))</f>
        <v>0.035019455252918</v>
      </c>
      <c r="CD8" s="135"/>
      <c r="CE8" s="136">
        <f>IFERROR(CD8/CB8,"-")</f>
        <v>0</v>
      </c>
      <c r="CF8" s="137"/>
      <c r="CG8" s="138">
        <f>IFERROR(CF8/CB8,"-")</f>
        <v>0</v>
      </c>
      <c r="CH8" s="139"/>
      <c r="CI8" s="139"/>
      <c r="CJ8" s="139"/>
      <c r="CK8" s="140">
        <v>16</v>
      </c>
      <c r="CL8" s="141">
        <v>160850</v>
      </c>
      <c r="CM8" s="141">
        <v>50000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252</v>
      </c>
      <c r="C9" s="189" t="s">
        <v>245</v>
      </c>
      <c r="D9" s="189" t="s">
        <v>246</v>
      </c>
      <c r="E9" s="189" t="s">
        <v>99</v>
      </c>
      <c r="F9" s="89" t="s">
        <v>253</v>
      </c>
      <c r="G9" s="89" t="s">
        <v>239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0.041612570325244</v>
      </c>
      <c r="B10" s="189" t="s">
        <v>254</v>
      </c>
      <c r="C10" s="189" t="s">
        <v>245</v>
      </c>
      <c r="D10" s="189" t="s">
        <v>246</v>
      </c>
      <c r="E10" s="189" t="s">
        <v>99</v>
      </c>
      <c r="F10" s="89" t="s">
        <v>255</v>
      </c>
      <c r="G10" s="89" t="s">
        <v>239</v>
      </c>
      <c r="H10" s="181">
        <v>120156</v>
      </c>
      <c r="I10" s="80">
        <v>102</v>
      </c>
      <c r="J10" s="80">
        <v>0</v>
      </c>
      <c r="K10" s="80">
        <v>8063</v>
      </c>
      <c r="L10" s="93">
        <v>23</v>
      </c>
      <c r="M10" s="81">
        <f>IFERROR(L10/K10,"-")</f>
        <v>0.00285253627682</v>
      </c>
      <c r="N10" s="80">
        <v>18</v>
      </c>
      <c r="O10" s="80">
        <v>6</v>
      </c>
      <c r="P10" s="81">
        <f>IFERROR(N10/(L10),"-")</f>
        <v>0.78260869565217</v>
      </c>
      <c r="Q10" s="82">
        <f>IFERROR(H10/SUM(L10:L10),"-")</f>
        <v>5224.1739130435</v>
      </c>
      <c r="R10" s="83">
        <v>1</v>
      </c>
      <c r="S10" s="81">
        <f>IF(L10=0,"-",R10/L10)</f>
        <v>0.043478260869565</v>
      </c>
      <c r="T10" s="186">
        <v>5000</v>
      </c>
      <c r="U10" s="187">
        <f>IFERROR(T10/L10,"-")</f>
        <v>217.39130434783</v>
      </c>
      <c r="V10" s="187">
        <f>IFERROR(T10/R10,"-")</f>
        <v>5000</v>
      </c>
      <c r="W10" s="181">
        <f>SUM(T10:T10)-SUM(H10:H10)</f>
        <v>-115156</v>
      </c>
      <c r="X10" s="85">
        <f>SUM(T10:T10)/SUM(H10:H10)</f>
        <v>0.041612570325244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>
        <v>1</v>
      </c>
      <c r="BB10" s="113">
        <f>IF(L10=0,"",IF(BA10=0,"",(BA10/L10)))</f>
        <v>0.043478260869565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9</v>
      </c>
      <c r="BK10" s="120">
        <f>IF(L10=0,"",IF(BJ10=0,"",(BJ10/L10)))</f>
        <v>0.39130434782609</v>
      </c>
      <c r="BL10" s="121"/>
      <c r="BM10" s="122">
        <f>IFERROR(BL10/BJ10,"-")</f>
        <v>0</v>
      </c>
      <c r="BN10" s="123"/>
      <c r="BO10" s="124">
        <f>IFERROR(BN10/BJ10,"-")</f>
        <v>0</v>
      </c>
      <c r="BP10" s="125"/>
      <c r="BQ10" s="125"/>
      <c r="BR10" s="125"/>
      <c r="BS10" s="126">
        <v>9</v>
      </c>
      <c r="BT10" s="127">
        <f>IF(L10=0,"",IF(BS10=0,"",(BS10/L10)))</f>
        <v>0.39130434782609</v>
      </c>
      <c r="BU10" s="128"/>
      <c r="BV10" s="129">
        <f>IFERROR(BU10/BS10,"-")</f>
        <v>0</v>
      </c>
      <c r="BW10" s="130"/>
      <c r="BX10" s="131">
        <f>IFERROR(BW10/BS10,"-")</f>
        <v>0</v>
      </c>
      <c r="BY10" s="132"/>
      <c r="BZ10" s="132"/>
      <c r="CA10" s="132"/>
      <c r="CB10" s="133">
        <v>4</v>
      </c>
      <c r="CC10" s="134">
        <f>IF(L10=0,"",IF(CB10=0,"",(CB10/L10)))</f>
        <v>0.17391304347826</v>
      </c>
      <c r="CD10" s="135">
        <v>1</v>
      </c>
      <c r="CE10" s="136">
        <f>IFERROR(CD10/CB10,"-")</f>
        <v>0.25</v>
      </c>
      <c r="CF10" s="137">
        <v>5000</v>
      </c>
      <c r="CG10" s="138">
        <f>IFERROR(CF10/CB10,"-")</f>
        <v>1250</v>
      </c>
      <c r="CH10" s="139">
        <v>1</v>
      </c>
      <c r="CI10" s="139"/>
      <c r="CJ10" s="139"/>
      <c r="CK10" s="140">
        <v>1</v>
      </c>
      <c r="CL10" s="141">
        <v>5000</v>
      </c>
      <c r="CM10" s="141">
        <v>5000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0.31089571325315</v>
      </c>
      <c r="B11" s="189" t="s">
        <v>256</v>
      </c>
      <c r="C11" s="189" t="s">
        <v>245</v>
      </c>
      <c r="D11" s="189" t="s">
        <v>246</v>
      </c>
      <c r="E11" s="189" t="s">
        <v>99</v>
      </c>
      <c r="F11" s="89" t="s">
        <v>257</v>
      </c>
      <c r="G11" s="89" t="s">
        <v>239</v>
      </c>
      <c r="H11" s="181">
        <v>431656</v>
      </c>
      <c r="I11" s="80">
        <v>427</v>
      </c>
      <c r="J11" s="80">
        <v>0</v>
      </c>
      <c r="K11" s="80">
        <v>3353</v>
      </c>
      <c r="L11" s="93">
        <v>184</v>
      </c>
      <c r="M11" s="81">
        <f>IFERROR(L11/K11,"-")</f>
        <v>0.054876230241575</v>
      </c>
      <c r="N11" s="80">
        <v>170</v>
      </c>
      <c r="O11" s="80">
        <v>26</v>
      </c>
      <c r="P11" s="81">
        <f>IFERROR(N11/(L11),"-")</f>
        <v>0.92391304347826</v>
      </c>
      <c r="Q11" s="82">
        <f>IFERROR(H11/SUM(L11:L11),"-")</f>
        <v>2345.9565217391</v>
      </c>
      <c r="R11" s="83">
        <v>15</v>
      </c>
      <c r="S11" s="81">
        <f>IF(L11=0,"-",R11/L11)</f>
        <v>0.081521739130435</v>
      </c>
      <c r="T11" s="186">
        <v>134200</v>
      </c>
      <c r="U11" s="187">
        <f>IFERROR(T11/L11,"-")</f>
        <v>729.34782608696</v>
      </c>
      <c r="V11" s="187">
        <f>IFERROR(T11/R11,"-")</f>
        <v>8946.6666666667</v>
      </c>
      <c r="W11" s="181">
        <f>SUM(T11:T11)-SUM(H11:H11)</f>
        <v>-297456</v>
      </c>
      <c r="X11" s="85">
        <f>SUM(T11:T11)/SUM(H11:H11)</f>
        <v>0.31089571325315</v>
      </c>
      <c r="Y11" s="78"/>
      <c r="Z11" s="94"/>
      <c r="AA11" s="95">
        <f>IF(L11=0,"",IF(Z11=0,"",(Z11/L11)))</f>
        <v>0</v>
      </c>
      <c r="AB11" s="94"/>
      <c r="AC11" s="96" t="str">
        <f>IFERROR(AB11/Z11,"-")</f>
        <v>-</v>
      </c>
      <c r="AD11" s="97"/>
      <c r="AE11" s="98" t="str">
        <f>IFERROR(AD11/Z11,"-")</f>
        <v>-</v>
      </c>
      <c r="AF11" s="99"/>
      <c r="AG11" s="99"/>
      <c r="AH11" s="99"/>
      <c r="AI11" s="100">
        <v>2</v>
      </c>
      <c r="AJ11" s="101">
        <f>IF(L11=0,"",IF(AI11=0,"",(AI11/L11)))</f>
        <v>0.010869565217391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3</v>
      </c>
      <c r="AS11" s="107">
        <f>IF(L11=0,"",IF(AR11=0,"",(AR11/L11)))</f>
        <v>0.016304347826087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25</v>
      </c>
      <c r="BB11" s="113">
        <f>IF(L11=0,"",IF(BA11=0,"",(BA11/L11)))</f>
        <v>0.13586956521739</v>
      </c>
      <c r="BC11" s="112">
        <v>1</v>
      </c>
      <c r="BD11" s="114">
        <f>IFERROR(BC11/BA11,"-")</f>
        <v>0.04</v>
      </c>
      <c r="BE11" s="115">
        <v>5000</v>
      </c>
      <c r="BF11" s="116">
        <f>IFERROR(BE11/BA11,"-")</f>
        <v>200</v>
      </c>
      <c r="BG11" s="117">
        <v>1</v>
      </c>
      <c r="BH11" s="117"/>
      <c r="BI11" s="117"/>
      <c r="BJ11" s="119">
        <v>73</v>
      </c>
      <c r="BK11" s="120">
        <f>IF(L11=0,"",IF(BJ11=0,"",(BJ11/L11)))</f>
        <v>0.39673913043478</v>
      </c>
      <c r="BL11" s="121">
        <v>5</v>
      </c>
      <c r="BM11" s="122">
        <f>IFERROR(BL11/BJ11,"-")</f>
        <v>0.068493150684932</v>
      </c>
      <c r="BN11" s="123">
        <v>25200</v>
      </c>
      <c r="BO11" s="124">
        <f>IFERROR(BN11/BJ11,"-")</f>
        <v>345.20547945205</v>
      </c>
      <c r="BP11" s="125">
        <v>2</v>
      </c>
      <c r="BQ11" s="125">
        <v>3</v>
      </c>
      <c r="BR11" s="125"/>
      <c r="BS11" s="126">
        <v>67</v>
      </c>
      <c r="BT11" s="127">
        <f>IF(L11=0,"",IF(BS11=0,"",(BS11/L11)))</f>
        <v>0.36413043478261</v>
      </c>
      <c r="BU11" s="128">
        <v>8</v>
      </c>
      <c r="BV11" s="129">
        <f>IFERROR(BU11/BS11,"-")</f>
        <v>0.11940298507463</v>
      </c>
      <c r="BW11" s="130">
        <v>101000</v>
      </c>
      <c r="BX11" s="131">
        <f>IFERROR(BW11/BS11,"-")</f>
        <v>1507.4626865672</v>
      </c>
      <c r="BY11" s="132">
        <v>5</v>
      </c>
      <c r="BZ11" s="132">
        <v>1</v>
      </c>
      <c r="CA11" s="132">
        <v>2</v>
      </c>
      <c r="CB11" s="133">
        <v>14</v>
      </c>
      <c r="CC11" s="134">
        <f>IF(L11=0,"",IF(CB11=0,"",(CB11/L11)))</f>
        <v>0.076086956521739</v>
      </c>
      <c r="CD11" s="135">
        <v>1</v>
      </c>
      <c r="CE11" s="136">
        <f>IFERROR(CD11/CB11,"-")</f>
        <v>0.071428571428571</v>
      </c>
      <c r="CF11" s="137">
        <v>3000</v>
      </c>
      <c r="CG11" s="138">
        <f>IFERROR(CF11/CB11,"-")</f>
        <v>214.28571428571</v>
      </c>
      <c r="CH11" s="139">
        <v>1</v>
      </c>
      <c r="CI11" s="139"/>
      <c r="CJ11" s="139"/>
      <c r="CK11" s="140">
        <v>15</v>
      </c>
      <c r="CL11" s="141">
        <v>134200</v>
      </c>
      <c r="CM11" s="141">
        <v>53000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0.078866548521484</v>
      </c>
      <c r="B12" s="189" t="s">
        <v>258</v>
      </c>
      <c r="C12" s="189" t="s">
        <v>245</v>
      </c>
      <c r="D12" s="189" t="s">
        <v>246</v>
      </c>
      <c r="E12" s="189" t="s">
        <v>99</v>
      </c>
      <c r="F12" s="89" t="s">
        <v>259</v>
      </c>
      <c r="G12" s="89" t="s">
        <v>239</v>
      </c>
      <c r="H12" s="181">
        <v>215554</v>
      </c>
      <c r="I12" s="80">
        <v>589</v>
      </c>
      <c r="J12" s="80">
        <v>0</v>
      </c>
      <c r="K12" s="80">
        <v>18755</v>
      </c>
      <c r="L12" s="93">
        <v>69</v>
      </c>
      <c r="M12" s="81">
        <f>IFERROR(L12/K12,"-")</f>
        <v>0.0036790189282858</v>
      </c>
      <c r="N12" s="80">
        <v>65</v>
      </c>
      <c r="O12" s="80">
        <v>9</v>
      </c>
      <c r="P12" s="81">
        <f>IFERROR(N12/(L12),"-")</f>
        <v>0.94202898550725</v>
      </c>
      <c r="Q12" s="82">
        <f>IFERROR(H12/SUM(L12:L12),"-")</f>
        <v>3123.9710144928</v>
      </c>
      <c r="R12" s="83">
        <v>1</v>
      </c>
      <c r="S12" s="81">
        <f>IF(L12=0,"-",R12/L12)</f>
        <v>0.014492753623188</v>
      </c>
      <c r="T12" s="186">
        <v>17000</v>
      </c>
      <c r="U12" s="187">
        <f>IFERROR(T12/L12,"-")</f>
        <v>246.3768115942</v>
      </c>
      <c r="V12" s="187">
        <f>IFERROR(T12/R12,"-")</f>
        <v>17000</v>
      </c>
      <c r="W12" s="181">
        <f>SUM(T12:T12)-SUM(H12:H12)</f>
        <v>-198554</v>
      </c>
      <c r="X12" s="85">
        <f>SUM(T12:T12)/SUM(H12:H12)</f>
        <v>0.078866548521484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/>
      <c r="AS12" s="107">
        <f>IF(L12=0,"",IF(AR12=0,"",(AR12/L12)))</f>
        <v>0</v>
      </c>
      <c r="AT12" s="106"/>
      <c r="AU12" s="108" t="str">
        <f>IFERROR(AT12/AR12,"-")</f>
        <v>-</v>
      </c>
      <c r="AV12" s="109"/>
      <c r="AW12" s="110" t="str">
        <f>IFERROR(AV12/AR12,"-")</f>
        <v>-</v>
      </c>
      <c r="AX12" s="111"/>
      <c r="AY12" s="111"/>
      <c r="AZ12" s="111"/>
      <c r="BA12" s="112">
        <v>5</v>
      </c>
      <c r="BB12" s="113">
        <f>IF(L12=0,"",IF(BA12=0,"",(BA12/L12)))</f>
        <v>0.072463768115942</v>
      </c>
      <c r="BC12" s="112"/>
      <c r="BD12" s="114">
        <f>IFERROR(BC12/BA12,"-")</f>
        <v>0</v>
      </c>
      <c r="BE12" s="115"/>
      <c r="BF12" s="116">
        <f>IFERROR(BE12/BA12,"-")</f>
        <v>0</v>
      </c>
      <c r="BG12" s="117"/>
      <c r="BH12" s="117"/>
      <c r="BI12" s="117"/>
      <c r="BJ12" s="119">
        <v>33</v>
      </c>
      <c r="BK12" s="120">
        <f>IF(L12=0,"",IF(BJ12=0,"",(BJ12/L12)))</f>
        <v>0.47826086956522</v>
      </c>
      <c r="BL12" s="121"/>
      <c r="BM12" s="122">
        <f>IFERROR(BL12/BJ12,"-")</f>
        <v>0</v>
      </c>
      <c r="BN12" s="123"/>
      <c r="BO12" s="124">
        <f>IFERROR(BN12/BJ12,"-")</f>
        <v>0</v>
      </c>
      <c r="BP12" s="125"/>
      <c r="BQ12" s="125"/>
      <c r="BR12" s="125"/>
      <c r="BS12" s="126">
        <v>26</v>
      </c>
      <c r="BT12" s="127">
        <f>IF(L12=0,"",IF(BS12=0,"",(BS12/L12)))</f>
        <v>0.3768115942029</v>
      </c>
      <c r="BU12" s="128">
        <v>1</v>
      </c>
      <c r="BV12" s="129">
        <f>IFERROR(BU12/BS12,"-")</f>
        <v>0.038461538461538</v>
      </c>
      <c r="BW12" s="130">
        <v>17000</v>
      </c>
      <c r="BX12" s="131">
        <f>IFERROR(BW12/BS12,"-")</f>
        <v>653.84615384615</v>
      </c>
      <c r="BY12" s="132"/>
      <c r="BZ12" s="132"/>
      <c r="CA12" s="132">
        <v>1</v>
      </c>
      <c r="CB12" s="133">
        <v>5</v>
      </c>
      <c r="CC12" s="134">
        <f>IF(L12=0,"",IF(CB12=0,"",(CB12/L12)))</f>
        <v>0.072463768115942</v>
      </c>
      <c r="CD12" s="135"/>
      <c r="CE12" s="136">
        <f>IFERROR(CD12/CB12,"-")</f>
        <v>0</v>
      </c>
      <c r="CF12" s="137"/>
      <c r="CG12" s="138">
        <f>IFERROR(CF12/CB12,"-")</f>
        <v>0</v>
      </c>
      <c r="CH12" s="139"/>
      <c r="CI12" s="139"/>
      <c r="CJ12" s="139"/>
      <c r="CK12" s="140">
        <v>1</v>
      </c>
      <c r="CL12" s="141">
        <v>17000</v>
      </c>
      <c r="CM12" s="141">
        <v>17000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260</v>
      </c>
      <c r="G15" s="40"/>
      <c r="H15" s="184"/>
      <c r="I15" s="41">
        <f>SUM(I6:I14)</f>
        <v>3123</v>
      </c>
      <c r="J15" s="41">
        <f>SUM(J6:J14)</f>
        <v>0</v>
      </c>
      <c r="K15" s="41">
        <f>SUM(K6:K14)</f>
        <v>77440</v>
      </c>
      <c r="L15" s="41">
        <f>SUM(L6:L14)</f>
        <v>781</v>
      </c>
      <c r="M15" s="42">
        <f>IFERROR(L15/K15,"-")</f>
        <v>0.010085227272727</v>
      </c>
      <c r="N15" s="77">
        <f>SUM(N6:N14)</f>
        <v>728</v>
      </c>
      <c r="O15" s="77">
        <f>SUM(O6:O14)</f>
        <v>120</v>
      </c>
      <c r="P15" s="42">
        <f>IFERROR(N15/L15,"-")</f>
        <v>0.93213828425096</v>
      </c>
      <c r="Q15" s="43">
        <f>IFERROR(H15/L15,"-")</f>
        <v>0</v>
      </c>
      <c r="R15" s="44">
        <f>SUM(R6:R14)</f>
        <v>54</v>
      </c>
      <c r="S15" s="42">
        <f>IFERROR(R15/L15,"-")</f>
        <v>0.069142125480154</v>
      </c>
      <c r="T15" s="184">
        <f>SUM(T6:T14)</f>
        <v>612050</v>
      </c>
      <c r="U15" s="184">
        <f>IFERROR(T15/L15,"-")</f>
        <v>783.6747759283</v>
      </c>
      <c r="V15" s="184">
        <f>IFERROR(T15/R15,"-")</f>
        <v>11334.259259259</v>
      </c>
      <c r="W15" s="184">
        <f>T15-H15</f>
        <v>612050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