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<sst xmlns="http://schemas.openxmlformats.org/spreadsheetml/2006/main" uniqueCount="248">
  <si>
    <t>04月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</si>
  <si>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</si>
  <si>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</si>
  <si>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</si>
  <si>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</si>
  <si>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</si>
  <si>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</si>
  <si>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</si>
  <si>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</si>
  <si>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</si>
  <si>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</si>
  <si>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</si>
  <si>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</si>
  <si>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</si>
  <si>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</si>
  <si>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</si>
  <si>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</si>
  <si>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</si>
  <si>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</si>
  <si>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</si>
  <si>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</si>
  <si>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</si>
  <si>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</si>
  <si>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</si>
  <si>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</si>
  <si>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</si>
  <si>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</si>
  <si>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</si>
  <si>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</si>
  <si>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</si>
  <si>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</si>
  <si>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</si>
  <si>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</si>
  <si>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</si>
  <si>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</si>
  <si>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</si>
  <si>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</si>
  <si>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</si>
  <si>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</si>
  <si>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</si>
  <si>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</si>
  <si>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</si>
  <si>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</si>
  <si>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</si>
  <si>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</si>
  <si>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</si>
  <si>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</si>
  <si>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</si>
  <si>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</si>
  <si>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</si>
  <si>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</si>
  <si>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</si>
  <si>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</si>
  <si>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</si>
  <si>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</si>
  <si>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</si>
  <si>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</si>
  <si>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ln_ink1197</t>
  </si>
  <si>
    <t>インターカラー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</si>
  <si>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</si>
  <si>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</si>
  <si>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</si>
  <si>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</si>
  <si>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</si>
  <si>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</si>
  <si>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ic4383</t>
  </si>
  <si>
    <t>空電</t>
  </si>
  <si>
    <t>ln_ink1198</t>
  </si>
  <si>
    <t>右女9版(ヘスティア)(LINEver)（高宮菜々子）</t>
  </si>
  <si>
    <t>学生いませんギャルもいません熟女熟女熟女熟女(LINEver)</t>
  </si>
  <si>
    <t>半5段つかみ15段</t>
  </si>
  <si>
    <t>ic4384</t>
  </si>
  <si>
    <t>ic4385</t>
  </si>
  <si>
    <t>縦書き版（高宮菜々子）</t>
  </si>
  <si>
    <t>優しい相手募集2</t>
  </si>
  <si>
    <t>lp07</t>
  </si>
  <si>
    <t>16～31日</t>
  </si>
  <si>
    <t>ic4386</t>
  </si>
  <si>
    <t>ic4387</t>
  </si>
  <si>
    <t>ic4388</t>
  </si>
  <si>
    <t>ln_ink1199</t>
  </si>
  <si>
    <t>デリヘル版2(LINEver)（藤井レイラ）</t>
  </si>
  <si>
    <t>もう50代の熟女だけど</t>
  </si>
  <si>
    <t>サンスポ関西</t>
  </si>
  <si>
    <t>ic4389</t>
  </si>
  <si>
    <t>ln_ink1200</t>
  </si>
  <si>
    <t>ic4390</t>
  </si>
  <si>
    <t>ic4391</t>
  </si>
  <si>
    <t>ic4392</t>
  </si>
  <si>
    <t>ic4393</t>
  </si>
  <si>
    <t>ic4394</t>
  </si>
  <si>
    <t>ic4395</t>
  </si>
  <si>
    <t>興奮版(女性求人)（高宮菜々子）</t>
  </si>
  <si>
    <t>学生いませんギャルもいません熟女熟女熟女熟女</t>
  </si>
  <si>
    <t>lp15</t>
  </si>
  <si>
    <t>スポニチ関東</t>
  </si>
  <si>
    <t>半2段つかみ10段保証</t>
  </si>
  <si>
    <t>10段保証</t>
  </si>
  <si>
    <t>ic4396</t>
  </si>
  <si>
    <t>デリヘル版3(女性求人)（高宮菜々子）</t>
  </si>
  <si>
    <t>70歳までの出会いお手伝い</t>
  </si>
  <si>
    <t>ln_ink1201</t>
  </si>
  <si>
    <t>LINE版(つかみ)(女性求人)（高宮菜々子）</t>
  </si>
  <si>
    <t>LINEで熟女と出会いができるんです</t>
  </si>
  <si>
    <t>ic4397</t>
  </si>
  <si>
    <t>胸の上広告版(女性求人)（藤井レイラ）</t>
  </si>
  <si>
    <t>ic4398</t>
  </si>
  <si>
    <t>(空電共通)</t>
  </si>
  <si>
    <t>ln_ink1202</t>
  </si>
  <si>
    <t>再婚&amp;理解者版(LINEver)(女性求人)（高宮菜々子）</t>
  </si>
  <si>
    <t>再婚&amp;理解者(LINEver)</t>
  </si>
  <si>
    <t>スポニチ関西</t>
  </si>
  <si>
    <t>ic4399</t>
  </si>
  <si>
    <t>求人風(女性求人)（高宮菜々子）</t>
  </si>
  <si>
    <t>「出会い不足解消に〇〇」</t>
  </si>
  <si>
    <t>ln_ink1203</t>
  </si>
  <si>
    <t>ic4400</t>
  </si>
  <si>
    <t>いろいろな疑問版(女性求人)（藤井レイラ）</t>
  </si>
  <si>
    <t>登録すればわかります</t>
  </si>
  <si>
    <t>ic4401</t>
  </si>
  <si>
    <t>ln_ink1204</t>
  </si>
  <si>
    <t>令和最新版(LINEver)（複数）</t>
  </si>
  <si>
    <t>熟女の祭典</t>
  </si>
  <si>
    <t>スポーツ報知関西</t>
  </si>
  <si>
    <t>ic4402</t>
  </si>
  <si>
    <t>胸の上広告版（藤井レイラ）</t>
  </si>
  <si>
    <t>ln_ink1205</t>
  </si>
  <si>
    <t>右女9版(ヘスティア)(LINEver)(女性求人)（藤井レイラ）</t>
  </si>
  <si>
    <t>ic4403</t>
  </si>
  <si>
    <t>男女募集版（高宮菜々子）</t>
  </si>
  <si>
    <t>半2バージョンエロ</t>
  </si>
  <si>
    <t>ic4404</t>
  </si>
  <si>
    <t>ln_ink1206</t>
  </si>
  <si>
    <t>電話orライン１(LINEver)(女性求人)（複数）</t>
  </si>
  <si>
    <t>50歳以上あなたはどちらのタイプ</t>
  </si>
  <si>
    <t>ニッカン西部</t>
  </si>
  <si>
    <t>半2段つかみ20段保証</t>
  </si>
  <si>
    <t>1～10日</t>
  </si>
  <si>
    <t>ic4405</t>
  </si>
  <si>
    <t>11～20日</t>
  </si>
  <si>
    <t>ln_ink1207</t>
  </si>
  <si>
    <t>男女募集版(LINEver)（高宮菜々子）</t>
  </si>
  <si>
    <t>21～31日</t>
  </si>
  <si>
    <t>ic4406</t>
  </si>
  <si>
    <t>ln_ink1208</t>
  </si>
  <si>
    <t>熟女がエロくて版2(LINEver)（複数）</t>
  </si>
  <si>
    <t>欲におぼれた女が続々登録</t>
  </si>
  <si>
    <t>東スポ</t>
  </si>
  <si>
    <t>アダルト面4C大雑4～5回</t>
  </si>
  <si>
    <t>4月04日(金)</t>
  </si>
  <si>
    <t>ic4407</t>
  </si>
  <si>
    <t>即ヤリ版（高宮菜々子）</t>
  </si>
  <si>
    <t>魅惑の体験</t>
  </si>
  <si>
    <t>lp03</t>
  </si>
  <si>
    <t>4月11日(金)</t>
  </si>
  <si>
    <t>ln_ink1209</t>
  </si>
  <si>
    <t>熟女属性版(LINEver)（高宮菜々子）</t>
  </si>
  <si>
    <t>ワンナイト目的</t>
  </si>
  <si>
    <t>4月25日(金)</t>
  </si>
  <si>
    <t>ic4408</t>
  </si>
  <si>
    <t>ic4409</t>
  </si>
  <si>
    <t>食い込み版（フリー女性⑨）</t>
  </si>
  <si>
    <t>割り切って出会い</t>
  </si>
  <si>
    <t>アダルト面4C全3段</t>
  </si>
  <si>
    <t>4月21日(月)</t>
  </si>
  <si>
    <t>ic4410</t>
  </si>
  <si>
    <t>ln_ink1210</t>
  </si>
  <si>
    <t>ヤリもく限定版(LINEver)（晶エリー）</t>
  </si>
  <si>
    <t>真面目な出会いはお断り</t>
  </si>
  <si>
    <t>中京スポーツ</t>
  </si>
  <si>
    <t>ic4411</t>
  </si>
  <si>
    <t>ヤリモクじゃダメですか（フリー女性⑧）</t>
  </si>
  <si>
    <t>高速マッチング恋愛</t>
  </si>
  <si>
    <t>ln_ink1211</t>
  </si>
  <si>
    <t>エッチの後に愛版(LINEver)（高宮菜々子）</t>
  </si>
  <si>
    <t>おじさんとためしたい</t>
  </si>
  <si>
    <t>4月19日(土)</t>
  </si>
  <si>
    <t>ic4412</t>
  </si>
  <si>
    <t>熟女属性版（高宮菜々子）</t>
  </si>
  <si>
    <t>ic4413</t>
  </si>
  <si>
    <t>ln_ink1212</t>
  </si>
  <si>
    <t>寂しい女たち版(LINEver)（フリー女性②）</t>
  </si>
  <si>
    <t>私じゃダメですか尻画像</t>
  </si>
  <si>
    <t>大スポ</t>
  </si>
  <si>
    <t>ic4414</t>
  </si>
  <si>
    <t>今からできる版（フリー女性①）</t>
  </si>
  <si>
    <t>私とHしない？</t>
  </si>
  <si>
    <t>ln_ink1213</t>
  </si>
  <si>
    <t>ic4415</t>
  </si>
  <si>
    <t>ic4416</t>
  </si>
  <si>
    <t>ln_ink1214</t>
  </si>
  <si>
    <t>男女募集版(LINEver)（藤井レイラ）</t>
  </si>
  <si>
    <t>全5段バージョン</t>
  </si>
  <si>
    <t>全5段</t>
  </si>
  <si>
    <t>4月12日(土)</t>
  </si>
  <si>
    <t>ic4417</t>
  </si>
  <si>
    <t>ic4418</t>
  </si>
  <si>
    <t>デイリースポーツ関西</t>
  </si>
  <si>
    <t>4C終面全5段</t>
  </si>
  <si>
    <t>4月27日(日)</t>
  </si>
  <si>
    <t>ic4419</t>
  </si>
  <si>
    <t>新聞 TOTAL</t>
  </si>
  <si>
    <t>●雑誌 広告</t>
  </si>
  <si>
    <t>za268</t>
  </si>
  <si>
    <t>日本ジャーナル出版</t>
  </si>
  <si>
    <t>優しい相手募集</t>
  </si>
  <si>
    <t>lp01</t>
  </si>
  <si>
    <t>週刊実話</t>
  </si>
  <si>
    <t>1C2P</t>
  </si>
  <si>
    <t>4月24日(木)</t>
  </si>
  <si>
    <t>za269</t>
  </si>
  <si>
    <t>ad906</t>
  </si>
  <si>
    <t>アドライヴ</t>
  </si>
  <si>
    <t>大洋図書</t>
  </si>
  <si>
    <t>5P風俗ヘスティア(高宮菜々子さん)</t>
  </si>
  <si>
    <t>臨時増刊ラヴァーズ</t>
  </si>
  <si>
    <t>1C5P</t>
  </si>
  <si>
    <t>ad907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</si>
  <si>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</si>
  <si>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</si>
  <si>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</si>
  <si>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</si>
  <si>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</si>
  <si>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</si>
  <si>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</si>
  <si>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</si>
  <si>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4/1～4/30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</si>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</sst>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0.091176470588235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6</v>
      </c>
      <c r="P6" s="92">
        <v>0</v>
      </c>
      <c r="Q6" s="93">
        <f>O6+P6</f>
        <v>6</v>
      </c>
      <c r="R6" s="81" t="str">
        <f>IFERROR(Q6/N6,"-")</f>
        <v>-</v>
      </c>
      <c r="S6" s="80">
        <v>2</v>
      </c>
      <c r="T6" s="80">
        <v>0</v>
      </c>
      <c r="U6" s="81">
        <f>IFERROR(T6/(Q6),"-")</f>
        <v>0</v>
      </c>
      <c r="V6" s="82">
        <f>IFERROR(K6/SUM(Q6:Q21),"-")</f>
        <v>9714.2857142857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SUM(Y6:Y21)-SUM(K6:K21)</f>
        <v>-309000</v>
      </c>
      <c r="AC6" s="85">
        <f>SUM(Y6:Y21)/SUM(K6:K21)</f>
        <v>0.091176470588235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21</v>
      </c>
      <c r="M7" s="80">
        <v>17</v>
      </c>
      <c r="N7" s="80">
        <v>12</v>
      </c>
      <c r="O7" s="91">
        <v>1</v>
      </c>
      <c r="P7" s="92">
        <v>0</v>
      </c>
      <c r="Q7" s="93">
        <f>O7+P7</f>
        <v>1</v>
      </c>
      <c r="R7" s="81">
        <f>IFERROR(Q7/N7,"-")</f>
        <v>0.083333333333333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68</v>
      </c>
      <c r="F8" s="189" t="s">
        <v>69</v>
      </c>
      <c r="G8" s="189" t="s">
        <v>61</v>
      </c>
      <c r="H8" s="89" t="s">
        <v>62</v>
      </c>
      <c r="I8" s="89" t="s">
        <v>70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71</v>
      </c>
      <c r="C9" s="189" t="s">
        <v>58</v>
      </c>
      <c r="D9" s="189"/>
      <c r="E9" s="189" t="s">
        <v>68</v>
      </c>
      <c r="F9" s="189" t="s">
        <v>69</v>
      </c>
      <c r="G9" s="189" t="s">
        <v>66</v>
      </c>
      <c r="H9" s="89"/>
      <c r="I9" s="89"/>
      <c r="J9" s="89"/>
      <c r="K9" s="181"/>
      <c r="L9" s="80">
        <v>9</v>
      </c>
      <c r="M9" s="80">
        <v>7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74</v>
      </c>
      <c r="G10" s="189" t="s">
        <v>75</v>
      </c>
      <c r="H10" s="89" t="s">
        <v>62</v>
      </c>
      <c r="I10" s="89" t="s">
        <v>63</v>
      </c>
      <c r="J10" s="89" t="s">
        <v>76</v>
      </c>
      <c r="K10" s="181"/>
      <c r="L10" s="80">
        <v>16</v>
      </c>
      <c r="M10" s="80">
        <v>0</v>
      </c>
      <c r="N10" s="80">
        <v>63</v>
      </c>
      <c r="O10" s="91">
        <v>7</v>
      </c>
      <c r="P10" s="92">
        <v>0</v>
      </c>
      <c r="Q10" s="93">
        <f>O10+P10</f>
        <v>7</v>
      </c>
      <c r="R10" s="81">
        <f>IFERROR(Q10/N10,"-")</f>
        <v>0.11111111111111</v>
      </c>
      <c r="S10" s="80">
        <v>3</v>
      </c>
      <c r="T10" s="80">
        <v>1</v>
      </c>
      <c r="U10" s="81">
        <f>IFERROR(T10/(Q10),"-")</f>
        <v>0.14285714285714</v>
      </c>
      <c r="V10" s="82"/>
      <c r="W10" s="83">
        <v>2</v>
      </c>
      <c r="X10" s="81">
        <f>IF(Q10=0,"-",W10/Q10)</f>
        <v>0.28571428571429</v>
      </c>
      <c r="Y10" s="186">
        <v>8000</v>
      </c>
      <c r="Z10" s="187">
        <f>IFERROR(Y10/Q10,"-")</f>
        <v>1142.8571428571</v>
      </c>
      <c r="AA10" s="187">
        <f>IFERROR(Y10/W10,"-")</f>
        <v>4000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5</v>
      </c>
      <c r="BP10" s="120">
        <f>IF(Q10=0,"",IF(BO10=0,"",(BO10/Q10)))</f>
        <v>0.71428571428571</v>
      </c>
      <c r="BQ10" s="121">
        <v>1</v>
      </c>
      <c r="BR10" s="122">
        <f>IFERROR(BQ10/BO10,"-")</f>
        <v>0.2</v>
      </c>
      <c r="BS10" s="123">
        <v>3000</v>
      </c>
      <c r="BT10" s="124">
        <f>IFERROR(BS10/BO10,"-")</f>
        <v>600</v>
      </c>
      <c r="BU10" s="125">
        <v>1</v>
      </c>
      <c r="BV10" s="125"/>
      <c r="BW10" s="125"/>
      <c r="BX10" s="126">
        <v>1</v>
      </c>
      <c r="BY10" s="127">
        <f>IF(Q10=0,"",IF(BX10=0,"",(BX10/Q10)))</f>
        <v>0.14285714285714</v>
      </c>
      <c r="BZ10" s="128">
        <v>1</v>
      </c>
      <c r="CA10" s="129">
        <f>IFERROR(BZ10/BX10,"-")</f>
        <v>1</v>
      </c>
      <c r="CB10" s="130">
        <v>5000</v>
      </c>
      <c r="CC10" s="131">
        <f>IFERROR(CB10/BX10,"-")</f>
        <v>5000</v>
      </c>
      <c r="CD10" s="132">
        <v>1</v>
      </c>
      <c r="CE10" s="132"/>
      <c r="CF10" s="132"/>
      <c r="CG10" s="133">
        <v>1</v>
      </c>
      <c r="CH10" s="134">
        <f>IF(Q10=0,"",IF(CG10=0,"",(CG10/Q10)))</f>
        <v>0.14285714285714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2</v>
      </c>
      <c r="CQ10" s="141">
        <v>8000</v>
      </c>
      <c r="CR10" s="141">
        <v>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77</v>
      </c>
      <c r="C11" s="189" t="s">
        <v>58</v>
      </c>
      <c r="D11" s="189"/>
      <c r="E11" s="189" t="s">
        <v>73</v>
      </c>
      <c r="F11" s="189" t="s">
        <v>74</v>
      </c>
      <c r="G11" s="189" t="s">
        <v>66</v>
      </c>
      <c r="H11" s="89"/>
      <c r="I11" s="89"/>
      <c r="J11" s="89"/>
      <c r="K11" s="181"/>
      <c r="L11" s="80">
        <v>23</v>
      </c>
      <c r="M11" s="80">
        <v>13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78</v>
      </c>
      <c r="C12" s="189" t="s">
        <v>58</v>
      </c>
      <c r="D12" s="189"/>
      <c r="E12" s="189" t="s">
        <v>73</v>
      </c>
      <c r="F12" s="189" t="s">
        <v>74</v>
      </c>
      <c r="G12" s="189" t="s">
        <v>75</v>
      </c>
      <c r="H12" s="89" t="s">
        <v>62</v>
      </c>
      <c r="I12" s="89" t="s">
        <v>70</v>
      </c>
      <c r="J12" s="89"/>
      <c r="K12" s="181"/>
      <c r="L12" s="80">
        <v>6</v>
      </c>
      <c r="M12" s="80">
        <v>0</v>
      </c>
      <c r="N12" s="80">
        <v>23</v>
      </c>
      <c r="O12" s="91">
        <v>1</v>
      </c>
      <c r="P12" s="92">
        <v>0</v>
      </c>
      <c r="Q12" s="93">
        <f>O12+P12</f>
        <v>1</v>
      </c>
      <c r="R12" s="81">
        <f>IFERROR(Q12/N12,"-")</f>
        <v>0.043478260869565</v>
      </c>
      <c r="S12" s="80">
        <v>1</v>
      </c>
      <c r="T12" s="80">
        <v>0</v>
      </c>
      <c r="U12" s="81">
        <f>IFERROR(T12/(Q12),"-")</f>
        <v>0</v>
      </c>
      <c r="V12" s="82"/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1</v>
      </c>
      <c r="BY12" s="127">
        <f>IF(Q12=0,"",IF(BX12=0,"",(BX12/Q12)))</f>
        <v>1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79</v>
      </c>
      <c r="C13" s="189" t="s">
        <v>58</v>
      </c>
      <c r="D13" s="189"/>
      <c r="E13" s="189" t="s">
        <v>73</v>
      </c>
      <c r="F13" s="189" t="s">
        <v>74</v>
      </c>
      <c r="G13" s="189" t="s">
        <v>66</v>
      </c>
      <c r="H13" s="89"/>
      <c r="I13" s="89"/>
      <c r="J13" s="89"/>
      <c r="K13" s="181"/>
      <c r="L13" s="80">
        <v>12</v>
      </c>
      <c r="M13" s="80">
        <v>7</v>
      </c>
      <c r="N13" s="80">
        <v>4</v>
      </c>
      <c r="O13" s="91">
        <v>1</v>
      </c>
      <c r="P13" s="92">
        <v>0</v>
      </c>
      <c r="Q13" s="93">
        <f>O13+P13</f>
        <v>1</v>
      </c>
      <c r="R13" s="81">
        <f>IFERROR(Q13/N13,"-")</f>
        <v>0.25</v>
      </c>
      <c r="S13" s="80">
        <v>1</v>
      </c>
      <c r="T13" s="80">
        <v>0</v>
      </c>
      <c r="U13" s="81">
        <f>IFERROR(T13/(Q13),"-")</f>
        <v>0</v>
      </c>
      <c r="V13" s="82"/>
      <c r="W13" s="83">
        <v>1</v>
      </c>
      <c r="X13" s="81">
        <f>IF(Q13=0,"-",W13/Q13)</f>
        <v>1</v>
      </c>
      <c r="Y13" s="186">
        <v>20000</v>
      </c>
      <c r="Z13" s="187">
        <f>IFERROR(Y13/Q13,"-")</f>
        <v>20000</v>
      </c>
      <c r="AA13" s="187">
        <f>IFERROR(Y13/W13,"-")</f>
        <v>20000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>
        <v>1</v>
      </c>
      <c r="BY13" s="127">
        <f>IF(Q13=0,"",IF(BX13=0,"",(BX13/Q13)))</f>
        <v>1</v>
      </c>
      <c r="BZ13" s="128">
        <v>1</v>
      </c>
      <c r="CA13" s="129">
        <f>IFERROR(BZ13/BX13,"-")</f>
        <v>1</v>
      </c>
      <c r="CB13" s="130">
        <v>20000</v>
      </c>
      <c r="CC13" s="131">
        <f>IFERROR(CB13/BX13,"-")</f>
        <v>20000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20000</v>
      </c>
      <c r="CR13" s="141">
        <v>20000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80</v>
      </c>
      <c r="C14" s="189" t="s">
        <v>58</v>
      </c>
      <c r="D14" s="189"/>
      <c r="E14" s="189" t="s">
        <v>81</v>
      </c>
      <c r="F14" s="189" t="s">
        <v>82</v>
      </c>
      <c r="G14" s="189" t="s">
        <v>61</v>
      </c>
      <c r="H14" s="89" t="s">
        <v>83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10</v>
      </c>
      <c r="P14" s="92">
        <v>0</v>
      </c>
      <c r="Q14" s="93">
        <f>O14+P14</f>
        <v>10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>
        <v>1</v>
      </c>
      <c r="AF14" s="95">
        <f>IF(Q14=0,"",IF(AE14=0,"",(AE14/Q14)))</f>
        <v>0.1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2</v>
      </c>
      <c r="AO14" s="101">
        <f>IF(Q14=0,"",IF(AN14=0,"",(AN14/Q14)))</f>
        <v>0.2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4</v>
      </c>
      <c r="BP14" s="120">
        <f>IF(Q14=0,"",IF(BO14=0,"",(BO14/Q14)))</f>
        <v>0.4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0.3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84</v>
      </c>
      <c r="C15" s="189" t="s">
        <v>58</v>
      </c>
      <c r="D15" s="189"/>
      <c r="E15" s="189" t="s">
        <v>81</v>
      </c>
      <c r="F15" s="189" t="s">
        <v>82</v>
      </c>
      <c r="G15" s="189" t="s">
        <v>66</v>
      </c>
      <c r="H15" s="89"/>
      <c r="I15" s="89"/>
      <c r="J15" s="89"/>
      <c r="K15" s="181"/>
      <c r="L15" s="80">
        <v>51</v>
      </c>
      <c r="M15" s="80">
        <v>23</v>
      </c>
      <c r="N15" s="80">
        <v>26</v>
      </c>
      <c r="O15" s="91">
        <v>1</v>
      </c>
      <c r="P15" s="92">
        <v>0</v>
      </c>
      <c r="Q15" s="93">
        <f>O15+P15</f>
        <v>1</v>
      </c>
      <c r="R15" s="81">
        <f>IFERROR(Q15/N15,"-")</f>
        <v>0.038461538461538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>
        <v>1</v>
      </c>
      <c r="CH15" s="134">
        <f>IF(Q15=0,"",IF(CG15=0,"",(CG15/Q15)))</f>
        <v>1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85</v>
      </c>
      <c r="C16" s="189" t="s">
        <v>58</v>
      </c>
      <c r="D16" s="189"/>
      <c r="E16" s="189" t="s">
        <v>68</v>
      </c>
      <c r="F16" s="189" t="s">
        <v>69</v>
      </c>
      <c r="G16" s="189" t="s">
        <v>61</v>
      </c>
      <c r="H16" s="89" t="s">
        <v>83</v>
      </c>
      <c r="I16" s="89" t="s">
        <v>70</v>
      </c>
      <c r="J16" s="89"/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86</v>
      </c>
      <c r="C17" s="189" t="s">
        <v>58</v>
      </c>
      <c r="D17" s="189"/>
      <c r="E17" s="189" t="s">
        <v>68</v>
      </c>
      <c r="F17" s="189" t="s">
        <v>69</v>
      </c>
      <c r="G17" s="189" t="s">
        <v>66</v>
      </c>
      <c r="H17" s="89"/>
      <c r="I17" s="89"/>
      <c r="J17" s="89"/>
      <c r="K17" s="181"/>
      <c r="L17" s="80">
        <v>1</v>
      </c>
      <c r="M17" s="80">
        <v>1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87</v>
      </c>
      <c r="C18" s="189" t="s">
        <v>58</v>
      </c>
      <c r="D18" s="189"/>
      <c r="E18" s="189" t="s">
        <v>73</v>
      </c>
      <c r="F18" s="189" t="s">
        <v>74</v>
      </c>
      <c r="G18" s="189" t="s">
        <v>75</v>
      </c>
      <c r="H18" s="89" t="s">
        <v>83</v>
      </c>
      <c r="I18" s="89" t="s">
        <v>63</v>
      </c>
      <c r="J18" s="89" t="s">
        <v>76</v>
      </c>
      <c r="K18" s="181"/>
      <c r="L18" s="80">
        <v>18</v>
      </c>
      <c r="M18" s="80">
        <v>0</v>
      </c>
      <c r="N18" s="80">
        <v>56</v>
      </c>
      <c r="O18" s="91">
        <v>3</v>
      </c>
      <c r="P18" s="92">
        <v>0</v>
      </c>
      <c r="Q18" s="93">
        <f>O18+P18</f>
        <v>3</v>
      </c>
      <c r="R18" s="81">
        <f>IFERROR(Q18/N18,"-")</f>
        <v>0.053571428571429</v>
      </c>
      <c r="S18" s="80">
        <v>0</v>
      </c>
      <c r="T18" s="80">
        <v>2</v>
      </c>
      <c r="U18" s="81">
        <f>IFERROR(T18/(Q18),"-")</f>
        <v>0.66666666666667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0.33333333333333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0.33333333333333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88</v>
      </c>
      <c r="C19" s="189" t="s">
        <v>58</v>
      </c>
      <c r="D19" s="189"/>
      <c r="E19" s="189" t="s">
        <v>73</v>
      </c>
      <c r="F19" s="189" t="s">
        <v>74</v>
      </c>
      <c r="G19" s="189" t="s">
        <v>66</v>
      </c>
      <c r="H19" s="89"/>
      <c r="I19" s="89"/>
      <c r="J19" s="89"/>
      <c r="K19" s="181"/>
      <c r="L19" s="80">
        <v>49</v>
      </c>
      <c r="M19" s="80">
        <v>35</v>
      </c>
      <c r="N19" s="80">
        <v>15</v>
      </c>
      <c r="O19" s="91">
        <v>4</v>
      </c>
      <c r="P19" s="92">
        <v>0</v>
      </c>
      <c r="Q19" s="93">
        <f>O19+P19</f>
        <v>4</v>
      </c>
      <c r="R19" s="81">
        <f>IFERROR(Q19/N19,"-")</f>
        <v>0.26666666666667</v>
      </c>
      <c r="S19" s="80">
        <v>2</v>
      </c>
      <c r="T19" s="80">
        <v>1</v>
      </c>
      <c r="U19" s="81">
        <f>IFERROR(T19/(Q19),"-")</f>
        <v>0.25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1</v>
      </c>
      <c r="BP19" s="120">
        <f>IF(Q19=0,"",IF(BO19=0,"",(BO19/Q19)))</f>
        <v>0.25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3</v>
      </c>
      <c r="CH19" s="134">
        <f>IF(Q19=0,"",IF(CG19=0,"",(CG19/Q19)))</f>
        <v>0.75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89</v>
      </c>
      <c r="C20" s="189" t="s">
        <v>58</v>
      </c>
      <c r="D20" s="189"/>
      <c r="E20" s="189" t="s">
        <v>73</v>
      </c>
      <c r="F20" s="189" t="s">
        <v>74</v>
      </c>
      <c r="G20" s="189" t="s">
        <v>75</v>
      </c>
      <c r="H20" s="89" t="s">
        <v>83</v>
      </c>
      <c r="I20" s="89" t="s">
        <v>70</v>
      </c>
      <c r="J20" s="89"/>
      <c r="K20" s="181"/>
      <c r="L20" s="80">
        <v>2</v>
      </c>
      <c r="M20" s="80">
        <v>0</v>
      </c>
      <c r="N20" s="80">
        <v>27</v>
      </c>
      <c r="O20" s="91">
        <v>1</v>
      </c>
      <c r="P20" s="92">
        <v>0</v>
      </c>
      <c r="Q20" s="93">
        <f>O20+P20</f>
        <v>1</v>
      </c>
      <c r="R20" s="81">
        <f>IFERROR(Q20/N20,"-")</f>
        <v>0.037037037037037</v>
      </c>
      <c r="S20" s="80">
        <v>0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1</v>
      </c>
      <c r="Y20" s="186">
        <v>3000</v>
      </c>
      <c r="Z20" s="187">
        <f>IFERROR(Y20/Q20,"-")</f>
        <v>3000</v>
      </c>
      <c r="AA20" s="187">
        <f>IFERROR(Y20/W20,"-")</f>
        <v>3000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>
        <v>1</v>
      </c>
      <c r="BY20" s="127">
        <f>IF(Q20=0,"",IF(BX20=0,"",(BX20/Q20)))</f>
        <v>1</v>
      </c>
      <c r="BZ20" s="128">
        <v>1</v>
      </c>
      <c r="CA20" s="129">
        <f>IFERROR(BZ20/BX20,"-")</f>
        <v>1</v>
      </c>
      <c r="CB20" s="130">
        <v>3000</v>
      </c>
      <c r="CC20" s="131">
        <f>IFERROR(CB20/BX20,"-")</f>
        <v>3000</v>
      </c>
      <c r="CD20" s="132">
        <v>1</v>
      </c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3000</v>
      </c>
      <c r="CR20" s="141">
        <v>3000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90</v>
      </c>
      <c r="C21" s="189" t="s">
        <v>58</v>
      </c>
      <c r="D21" s="189"/>
      <c r="E21" s="189" t="s">
        <v>73</v>
      </c>
      <c r="F21" s="189" t="s">
        <v>74</v>
      </c>
      <c r="G21" s="189" t="s">
        <v>66</v>
      </c>
      <c r="H21" s="89"/>
      <c r="I21" s="89"/>
      <c r="J21" s="89"/>
      <c r="K21" s="181"/>
      <c r="L21" s="80">
        <v>6</v>
      </c>
      <c r="M21" s="80">
        <v>5</v>
      </c>
      <c r="N21" s="80">
        <v>0</v>
      </c>
      <c r="O21" s="91">
        <v>0</v>
      </c>
      <c r="P21" s="92">
        <v>0</v>
      </c>
      <c r="Q21" s="93">
        <f>O21+P21</f>
        <v>0</v>
      </c>
      <c r="R21" s="81" t="str">
        <f>IFERROR(Q21/N21,"-")</f>
        <v>-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</v>
      </c>
      <c r="B22" s="189" t="s">
        <v>91</v>
      </c>
      <c r="C22" s="189" t="s">
        <v>58</v>
      </c>
      <c r="D22" s="189"/>
      <c r="E22" s="189" t="s">
        <v>92</v>
      </c>
      <c r="F22" s="189" t="s">
        <v>93</v>
      </c>
      <c r="G22" s="189" t="s">
        <v>94</v>
      </c>
      <c r="H22" s="89" t="s">
        <v>95</v>
      </c>
      <c r="I22" s="89" t="s">
        <v>96</v>
      </c>
      <c r="J22" s="89" t="s">
        <v>97</v>
      </c>
      <c r="K22" s="181">
        <v>230000</v>
      </c>
      <c r="L22" s="80">
        <v>12</v>
      </c>
      <c r="M22" s="80">
        <v>0</v>
      </c>
      <c r="N22" s="80">
        <v>0</v>
      </c>
      <c r="O22" s="91">
        <v>2</v>
      </c>
      <c r="P22" s="92">
        <v>0</v>
      </c>
      <c r="Q22" s="93">
        <f>O22+P22</f>
        <v>2</v>
      </c>
      <c r="R22" s="81" t="str">
        <f>IFERROR(Q22/N22,"-")</f>
        <v>-</v>
      </c>
      <c r="S22" s="80">
        <v>1</v>
      </c>
      <c r="T22" s="80">
        <v>0</v>
      </c>
      <c r="U22" s="81">
        <f>IFERROR(T22/(Q22),"-")</f>
        <v>0</v>
      </c>
      <c r="V22" s="82">
        <f>IFERROR(K22/SUM(Q22:Q26),"-")</f>
        <v>15333.333333333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SUM(Y22:Y26)-SUM(K22:K26)</f>
        <v>-230000</v>
      </c>
      <c r="AC22" s="85">
        <f>SUM(Y22:Y26)/SUM(K22:K26)</f>
        <v>0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1</v>
      </c>
      <c r="BY22" s="127">
        <f>IF(Q22=0,"",IF(BX22=0,"",(BX22/Q22)))</f>
        <v>0.5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1</v>
      </c>
      <c r="CH22" s="134">
        <f>IF(Q22=0,"",IF(CG22=0,"",(CG22/Q22)))</f>
        <v>0.5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98</v>
      </c>
      <c r="C23" s="189" t="s">
        <v>58</v>
      </c>
      <c r="D23" s="189"/>
      <c r="E23" s="189" t="s">
        <v>99</v>
      </c>
      <c r="F23" s="189" t="s">
        <v>100</v>
      </c>
      <c r="G23" s="189" t="s">
        <v>94</v>
      </c>
      <c r="H23" s="89"/>
      <c r="I23" s="89" t="s">
        <v>96</v>
      </c>
      <c r="J23" s="89"/>
      <c r="K23" s="181"/>
      <c r="L23" s="80">
        <v>5</v>
      </c>
      <c r="M23" s="80">
        <v>0</v>
      </c>
      <c r="N23" s="80">
        <v>0</v>
      </c>
      <c r="O23" s="91">
        <v>2</v>
      </c>
      <c r="P23" s="92">
        <v>0</v>
      </c>
      <c r="Q23" s="93">
        <f>O23+P23</f>
        <v>2</v>
      </c>
      <c r="R23" s="81" t="str">
        <f>IFERROR(Q23/N23,"-")</f>
        <v>-</v>
      </c>
      <c r="S23" s="80">
        <v>0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>
        <v>2</v>
      </c>
      <c r="BY23" s="127">
        <f>IF(Q23=0,"",IF(BX23=0,"",(BX23/Q23)))</f>
        <v>1</v>
      </c>
      <c r="BZ23" s="128">
        <v>1</v>
      </c>
      <c r="CA23" s="129">
        <f>IFERROR(BZ23/BX23,"-")</f>
        <v>0.5</v>
      </c>
      <c r="CB23" s="130">
        <v>14000</v>
      </c>
      <c r="CC23" s="131">
        <f>IFERROR(CB23/BX23,"-")</f>
        <v>7000</v>
      </c>
      <c r="CD23" s="132"/>
      <c r="CE23" s="132"/>
      <c r="CF23" s="132">
        <v>1</v>
      </c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>
        <v>14000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101</v>
      </c>
      <c r="C24" s="189" t="s">
        <v>58</v>
      </c>
      <c r="D24" s="189"/>
      <c r="E24" s="189" t="s">
        <v>102</v>
      </c>
      <c r="F24" s="189" t="s">
        <v>103</v>
      </c>
      <c r="G24" s="189" t="s">
        <v>61</v>
      </c>
      <c r="H24" s="89"/>
      <c r="I24" s="89" t="s">
        <v>96</v>
      </c>
      <c r="J24" s="89"/>
      <c r="K24" s="181"/>
      <c r="L24" s="80">
        <v>0</v>
      </c>
      <c r="M24" s="80">
        <v>0</v>
      </c>
      <c r="N24" s="80">
        <v>0</v>
      </c>
      <c r="O24" s="91">
        <v>5</v>
      </c>
      <c r="P24" s="92">
        <v>0</v>
      </c>
      <c r="Q24" s="93">
        <f>O24+P24</f>
        <v>5</v>
      </c>
      <c r="R24" s="81" t="str">
        <f>IFERROR(Q24/N24,"-")</f>
        <v>-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1</v>
      </c>
      <c r="AX24" s="107">
        <f>IF(Q24=0,"",IF(AW24=0,"",(AW24/Q24)))</f>
        <v>0.2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0.4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2</v>
      </c>
      <c r="BY24" s="127">
        <f>IF(Q24=0,"",IF(BX24=0,"",(BX24/Q24)))</f>
        <v>0.4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104</v>
      </c>
      <c r="C25" s="189" t="s">
        <v>58</v>
      </c>
      <c r="D25" s="189"/>
      <c r="E25" s="189" t="s">
        <v>105</v>
      </c>
      <c r="F25" s="189" t="s">
        <v>100</v>
      </c>
      <c r="G25" s="189" t="s">
        <v>94</v>
      </c>
      <c r="H25" s="89"/>
      <c r="I25" s="89" t="s">
        <v>96</v>
      </c>
      <c r="J25" s="89"/>
      <c r="K25" s="181"/>
      <c r="L25" s="80">
        <v>8</v>
      </c>
      <c r="M25" s="80">
        <v>0</v>
      </c>
      <c r="N25" s="80">
        <v>0</v>
      </c>
      <c r="O25" s="91">
        <v>0</v>
      </c>
      <c r="P25" s="92">
        <v>0</v>
      </c>
      <c r="Q25" s="93">
        <f>O25+P25</f>
        <v>0</v>
      </c>
      <c r="R25" s="81" t="str">
        <f>IFERROR(Q25/N25,"-")</f>
        <v>-</v>
      </c>
      <c r="S25" s="80">
        <v>0</v>
      </c>
      <c r="T25" s="80">
        <v>0</v>
      </c>
      <c r="U25" s="81" t="str">
        <f>IFERROR(T25/(Q25),"-")</f>
        <v>-</v>
      </c>
      <c r="V25" s="82"/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/>
      <c r="AC25" s="85"/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106</v>
      </c>
      <c r="C26" s="189" t="s">
        <v>58</v>
      </c>
      <c r="D26" s="189"/>
      <c r="E26" s="189" t="s">
        <v>107</v>
      </c>
      <c r="F26" s="189" t="s">
        <v>107</v>
      </c>
      <c r="G26" s="189" t="s">
        <v>66</v>
      </c>
      <c r="H26" s="89"/>
      <c r="I26" s="89"/>
      <c r="J26" s="89"/>
      <c r="K26" s="181"/>
      <c r="L26" s="80">
        <v>32</v>
      </c>
      <c r="M26" s="80">
        <v>26</v>
      </c>
      <c r="N26" s="80">
        <v>13</v>
      </c>
      <c r="O26" s="91">
        <v>6</v>
      </c>
      <c r="P26" s="92">
        <v>0</v>
      </c>
      <c r="Q26" s="93">
        <f>O26+P26</f>
        <v>6</v>
      </c>
      <c r="R26" s="81">
        <f>IFERROR(Q26/N26,"-")</f>
        <v>0.46153846153846</v>
      </c>
      <c r="S26" s="80">
        <v>4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0.16666666666667</v>
      </c>
      <c r="AY26" s="106">
        <v>1</v>
      </c>
      <c r="AZ26" s="108">
        <f>IFERROR(AY26/AW26,"-")</f>
        <v>1</v>
      </c>
      <c r="BA26" s="109">
        <v>23000</v>
      </c>
      <c r="BB26" s="110">
        <f>IFERROR(BA26/AW26,"-")</f>
        <v>23000</v>
      </c>
      <c r="BC26" s="111"/>
      <c r="BD26" s="111"/>
      <c r="BE26" s="111">
        <v>1</v>
      </c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2</v>
      </c>
      <c r="BP26" s="120">
        <f>IF(Q26=0,"",IF(BO26=0,"",(BO26/Q26)))</f>
        <v>0.33333333333333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2</v>
      </c>
      <c r="BY26" s="127">
        <f>IF(Q26=0,"",IF(BX26=0,"",(BX26/Q26)))</f>
        <v>0.33333333333333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>
        <v>1</v>
      </c>
      <c r="CH26" s="134">
        <f>IF(Q26=0,"",IF(CG26=0,"",(CG26/Q26)))</f>
        <v>0.16666666666667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0</v>
      </c>
      <c r="CQ26" s="141">
        <v>0</v>
      </c>
      <c r="CR26" s="141">
        <v>23000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0.021739130434783</v>
      </c>
      <c r="B27" s="189" t="s">
        <v>108</v>
      </c>
      <c r="C27" s="189" t="s">
        <v>58</v>
      </c>
      <c r="D27" s="189"/>
      <c r="E27" s="189" t="s">
        <v>109</v>
      </c>
      <c r="F27" s="189" t="s">
        <v>110</v>
      </c>
      <c r="G27" s="189" t="s">
        <v>61</v>
      </c>
      <c r="H27" s="89" t="s">
        <v>111</v>
      </c>
      <c r="I27" s="89" t="s">
        <v>96</v>
      </c>
      <c r="J27" s="89" t="s">
        <v>97</v>
      </c>
      <c r="K27" s="181">
        <v>230000</v>
      </c>
      <c r="L27" s="80">
        <v>0</v>
      </c>
      <c r="M27" s="80">
        <v>0</v>
      </c>
      <c r="N27" s="80">
        <v>0</v>
      </c>
      <c r="O27" s="91">
        <v>2</v>
      </c>
      <c r="P27" s="92">
        <v>0</v>
      </c>
      <c r="Q27" s="93">
        <f>O27+P27</f>
        <v>2</v>
      </c>
      <c r="R27" s="81" t="str">
        <f>IFERROR(Q27/N27,"-")</f>
        <v>-</v>
      </c>
      <c r="S27" s="80">
        <v>0</v>
      </c>
      <c r="T27" s="80">
        <v>1</v>
      </c>
      <c r="U27" s="81">
        <f>IFERROR(T27/(Q27),"-")</f>
        <v>0.5</v>
      </c>
      <c r="V27" s="82">
        <f>IFERROR(K27/SUM(Q27:Q31),"-")</f>
        <v>23000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SUM(Y27:Y31)-SUM(K27:K31)</f>
        <v>-225000</v>
      </c>
      <c r="AC27" s="85">
        <f>SUM(Y27:Y31)/SUM(K27:K31)</f>
        <v>0.021739130434783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0.5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>
        <v>1</v>
      </c>
      <c r="BY27" s="127">
        <f>IF(Q27=0,"",IF(BX27=0,"",(BX27/Q27)))</f>
        <v>0.5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112</v>
      </c>
      <c r="C28" s="189" t="s">
        <v>58</v>
      </c>
      <c r="D28" s="189"/>
      <c r="E28" s="189" t="s">
        <v>113</v>
      </c>
      <c r="F28" s="189" t="s">
        <v>114</v>
      </c>
      <c r="G28" s="189" t="s">
        <v>94</v>
      </c>
      <c r="H28" s="89"/>
      <c r="I28" s="89" t="s">
        <v>96</v>
      </c>
      <c r="J28" s="89"/>
      <c r="K28" s="181"/>
      <c r="L28" s="80">
        <v>6</v>
      </c>
      <c r="M28" s="80">
        <v>0</v>
      </c>
      <c r="N28" s="80">
        <v>0</v>
      </c>
      <c r="O28" s="91">
        <v>2</v>
      </c>
      <c r="P28" s="92">
        <v>0</v>
      </c>
      <c r="Q28" s="93">
        <f>O28+P28</f>
        <v>2</v>
      </c>
      <c r="R28" s="81" t="str">
        <f>IFERROR(Q28/N28,"-")</f>
        <v>-</v>
      </c>
      <c r="S28" s="80">
        <v>0</v>
      </c>
      <c r="T28" s="80">
        <v>2</v>
      </c>
      <c r="U28" s="81">
        <f>IFERROR(T28/(Q28),"-")</f>
        <v>1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0.5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115</v>
      </c>
      <c r="C29" s="189" t="s">
        <v>58</v>
      </c>
      <c r="D29" s="189"/>
      <c r="E29" s="189" t="s">
        <v>102</v>
      </c>
      <c r="F29" s="189" t="s">
        <v>103</v>
      </c>
      <c r="G29" s="189" t="s">
        <v>61</v>
      </c>
      <c r="H29" s="89"/>
      <c r="I29" s="89" t="s">
        <v>96</v>
      </c>
      <c r="J29" s="89"/>
      <c r="K29" s="181"/>
      <c r="L29" s="80">
        <v>0</v>
      </c>
      <c r="M29" s="80">
        <v>0</v>
      </c>
      <c r="N29" s="80">
        <v>0</v>
      </c>
      <c r="O29" s="91">
        <v>2</v>
      </c>
      <c r="P29" s="92">
        <v>0</v>
      </c>
      <c r="Q29" s="93">
        <f>O29+P29</f>
        <v>2</v>
      </c>
      <c r="R29" s="81" t="str">
        <f>IFERROR(Q29/N29,"-")</f>
        <v>-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0.5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0.5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116</v>
      </c>
      <c r="C30" s="189" t="s">
        <v>58</v>
      </c>
      <c r="D30" s="189"/>
      <c r="E30" s="189" t="s">
        <v>117</v>
      </c>
      <c r="F30" s="189" t="s">
        <v>118</v>
      </c>
      <c r="G30" s="189" t="s">
        <v>94</v>
      </c>
      <c r="H30" s="89"/>
      <c r="I30" s="89" t="s">
        <v>96</v>
      </c>
      <c r="J30" s="89"/>
      <c r="K30" s="181"/>
      <c r="L30" s="80">
        <v>5</v>
      </c>
      <c r="M30" s="80">
        <v>0</v>
      </c>
      <c r="N30" s="80">
        <v>0</v>
      </c>
      <c r="O30" s="91">
        <v>0</v>
      </c>
      <c r="P30" s="92">
        <v>0</v>
      </c>
      <c r="Q30" s="93">
        <f>O30+P30</f>
        <v>0</v>
      </c>
      <c r="R30" s="81" t="str">
        <f>IFERROR(Q30/N30,"-")</f>
        <v>-</v>
      </c>
      <c r="S30" s="80">
        <v>0</v>
      </c>
      <c r="T30" s="80">
        <v>0</v>
      </c>
      <c r="U30" s="81" t="str">
        <f>IFERROR(T30/(Q30),"-")</f>
        <v>-</v>
      </c>
      <c r="V30" s="82"/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/>
      <c r="AC30" s="85"/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119</v>
      </c>
      <c r="C31" s="189" t="s">
        <v>58</v>
      </c>
      <c r="D31" s="189"/>
      <c r="E31" s="189" t="s">
        <v>107</v>
      </c>
      <c r="F31" s="189" t="s">
        <v>107</v>
      </c>
      <c r="G31" s="189" t="s">
        <v>66</v>
      </c>
      <c r="H31" s="89"/>
      <c r="I31" s="89"/>
      <c r="J31" s="89"/>
      <c r="K31" s="181"/>
      <c r="L31" s="80">
        <v>50</v>
      </c>
      <c r="M31" s="80">
        <v>29</v>
      </c>
      <c r="N31" s="80">
        <v>6</v>
      </c>
      <c r="O31" s="91">
        <v>4</v>
      </c>
      <c r="P31" s="92">
        <v>0</v>
      </c>
      <c r="Q31" s="93">
        <f>O31+P31</f>
        <v>4</v>
      </c>
      <c r="R31" s="81">
        <f>IFERROR(Q31/N31,"-")</f>
        <v>0.66666666666667</v>
      </c>
      <c r="S31" s="80">
        <v>2</v>
      </c>
      <c r="T31" s="80">
        <v>1</v>
      </c>
      <c r="U31" s="81">
        <f>IFERROR(T31/(Q31),"-")</f>
        <v>0.25</v>
      </c>
      <c r="V31" s="82"/>
      <c r="W31" s="83">
        <v>1</v>
      </c>
      <c r="X31" s="81">
        <f>IF(Q31=0,"-",W31/Q31)</f>
        <v>0.25</v>
      </c>
      <c r="Y31" s="186">
        <v>5000</v>
      </c>
      <c r="Z31" s="187">
        <f>IFERROR(Y31/Q31,"-")</f>
        <v>1250</v>
      </c>
      <c r="AA31" s="187">
        <f>IFERROR(Y31/W31,"-")</f>
        <v>5000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0.25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0.5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1</v>
      </c>
      <c r="CH31" s="134">
        <f>IF(Q31=0,"",IF(CG31=0,"",(CG31/Q31)))</f>
        <v>0.25</v>
      </c>
      <c r="CI31" s="135">
        <v>1</v>
      </c>
      <c r="CJ31" s="136">
        <f>IFERROR(CI31/CG31,"-")</f>
        <v>1</v>
      </c>
      <c r="CK31" s="137">
        <v>5000</v>
      </c>
      <c r="CL31" s="138">
        <f>IFERROR(CK31/CG31,"-")</f>
        <v>5000</v>
      </c>
      <c r="CM31" s="139">
        <v>1</v>
      </c>
      <c r="CN31" s="139"/>
      <c r="CO31" s="139"/>
      <c r="CP31" s="140">
        <v>1</v>
      </c>
      <c r="CQ31" s="141">
        <v>5000</v>
      </c>
      <c r="CR31" s="141">
        <v>5000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</v>
      </c>
      <c r="B32" s="189" t="s">
        <v>120</v>
      </c>
      <c r="C32" s="189" t="s">
        <v>58</v>
      </c>
      <c r="D32" s="189"/>
      <c r="E32" s="189" t="s">
        <v>121</v>
      </c>
      <c r="F32" s="189" t="s">
        <v>122</v>
      </c>
      <c r="G32" s="189" t="s">
        <v>61</v>
      </c>
      <c r="H32" s="89" t="s">
        <v>123</v>
      </c>
      <c r="I32" s="89" t="s">
        <v>96</v>
      </c>
      <c r="J32" s="89" t="s">
        <v>97</v>
      </c>
      <c r="K32" s="181">
        <v>210000</v>
      </c>
      <c r="L32" s="80">
        <v>0</v>
      </c>
      <c r="M32" s="80">
        <v>0</v>
      </c>
      <c r="N32" s="80">
        <v>0</v>
      </c>
      <c r="O32" s="91">
        <v>2</v>
      </c>
      <c r="P32" s="92">
        <v>0</v>
      </c>
      <c r="Q32" s="93">
        <f>O32+P32</f>
        <v>2</v>
      </c>
      <c r="R32" s="81" t="str">
        <f>IFERROR(Q32/N32,"-")</f>
        <v>-</v>
      </c>
      <c r="S32" s="80">
        <v>0</v>
      </c>
      <c r="T32" s="80">
        <v>0</v>
      </c>
      <c r="U32" s="81">
        <f>IFERROR(T32/(Q32),"-")</f>
        <v>0</v>
      </c>
      <c r="V32" s="82">
        <f>IFERROR(K32/SUM(Q32:Q36),"-")</f>
        <v>19090.909090909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SUM(Y32:Y36)-SUM(K32:K36)</f>
        <v>-210000</v>
      </c>
      <c r="AC32" s="85">
        <f>SUM(Y32:Y36)/SUM(K32:K36)</f>
        <v>0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1</v>
      </c>
      <c r="BP32" s="120">
        <f>IF(Q32=0,"",IF(BO32=0,"",(BO32/Q32)))</f>
        <v>0.5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124</v>
      </c>
      <c r="C33" s="189" t="s">
        <v>58</v>
      </c>
      <c r="D33" s="189"/>
      <c r="E33" s="189" t="s">
        <v>125</v>
      </c>
      <c r="F33" s="189" t="s">
        <v>100</v>
      </c>
      <c r="G33" s="189" t="s">
        <v>94</v>
      </c>
      <c r="H33" s="89"/>
      <c r="I33" s="89" t="s">
        <v>96</v>
      </c>
      <c r="J33" s="89"/>
      <c r="K33" s="181"/>
      <c r="L33" s="80">
        <v>4</v>
      </c>
      <c r="M33" s="80">
        <v>0</v>
      </c>
      <c r="N33" s="80">
        <v>0</v>
      </c>
      <c r="O33" s="91">
        <v>1</v>
      </c>
      <c r="P33" s="92">
        <v>0</v>
      </c>
      <c r="Q33" s="93">
        <f>O33+P33</f>
        <v>1</v>
      </c>
      <c r="R33" s="81" t="str">
        <f>IFERROR(Q33/N33,"-")</f>
        <v>-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>
        <v>1</v>
      </c>
      <c r="BY33" s="127">
        <f>IF(Q33=0,"",IF(BX33=0,"",(BX33/Q33)))</f>
        <v>1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126</v>
      </c>
      <c r="C34" s="189" t="s">
        <v>58</v>
      </c>
      <c r="D34" s="189"/>
      <c r="E34" s="189" t="s">
        <v>127</v>
      </c>
      <c r="F34" s="189" t="s">
        <v>69</v>
      </c>
      <c r="G34" s="189" t="s">
        <v>61</v>
      </c>
      <c r="H34" s="89"/>
      <c r="I34" s="89" t="s">
        <v>96</v>
      </c>
      <c r="J34" s="89"/>
      <c r="K34" s="181"/>
      <c r="L34" s="80">
        <v>0</v>
      </c>
      <c r="M34" s="80">
        <v>0</v>
      </c>
      <c r="N34" s="80">
        <v>0</v>
      </c>
      <c r="O34" s="91">
        <v>2</v>
      </c>
      <c r="P34" s="92">
        <v>0</v>
      </c>
      <c r="Q34" s="93">
        <f>O34+P34</f>
        <v>2</v>
      </c>
      <c r="R34" s="81" t="str">
        <f>IFERROR(Q34/N34,"-")</f>
        <v>-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2</v>
      </c>
      <c r="BY34" s="127">
        <f>IF(Q34=0,"",IF(BX34=0,"",(BX34/Q34)))</f>
        <v>1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128</v>
      </c>
      <c r="C35" s="189" t="s">
        <v>58</v>
      </c>
      <c r="D35" s="189"/>
      <c r="E35" s="189" t="s">
        <v>129</v>
      </c>
      <c r="F35" s="189" t="s">
        <v>130</v>
      </c>
      <c r="G35" s="189" t="s">
        <v>94</v>
      </c>
      <c r="H35" s="89"/>
      <c r="I35" s="89" t="s">
        <v>96</v>
      </c>
      <c r="J35" s="89"/>
      <c r="K35" s="181"/>
      <c r="L35" s="80">
        <v>4</v>
      </c>
      <c r="M35" s="80">
        <v>0</v>
      </c>
      <c r="N35" s="80">
        <v>0</v>
      </c>
      <c r="O35" s="91">
        <v>0</v>
      </c>
      <c r="P35" s="92">
        <v>0</v>
      </c>
      <c r="Q35" s="93">
        <f>O35+P35</f>
        <v>0</v>
      </c>
      <c r="R35" s="81" t="str">
        <f>IFERROR(Q35/N35,"-")</f>
        <v>-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131</v>
      </c>
      <c r="C36" s="189" t="s">
        <v>58</v>
      </c>
      <c r="D36" s="189"/>
      <c r="E36" s="189" t="s">
        <v>107</v>
      </c>
      <c r="F36" s="189" t="s">
        <v>107</v>
      </c>
      <c r="G36" s="189" t="s">
        <v>66</v>
      </c>
      <c r="H36" s="89"/>
      <c r="I36" s="89"/>
      <c r="J36" s="89"/>
      <c r="K36" s="181"/>
      <c r="L36" s="80">
        <v>98</v>
      </c>
      <c r="M36" s="80">
        <v>36</v>
      </c>
      <c r="N36" s="80">
        <v>24</v>
      </c>
      <c r="O36" s="91">
        <v>6</v>
      </c>
      <c r="P36" s="92">
        <v>0</v>
      </c>
      <c r="Q36" s="93">
        <f>O36+P36</f>
        <v>6</v>
      </c>
      <c r="R36" s="81">
        <f>IFERROR(Q36/N36,"-")</f>
        <v>0.25</v>
      </c>
      <c r="S36" s="80">
        <v>2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3</v>
      </c>
      <c r="BP36" s="120">
        <f>IF(Q36=0,"",IF(BO36=0,"",(BO36/Q36)))</f>
        <v>0.5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3</v>
      </c>
      <c r="BY36" s="127">
        <f>IF(Q36=0,"",IF(BX36=0,"",(BX36/Q36)))</f>
        <v>0.5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</v>
      </c>
      <c r="B37" s="189" t="s">
        <v>132</v>
      </c>
      <c r="C37" s="189" t="s">
        <v>58</v>
      </c>
      <c r="D37" s="189"/>
      <c r="E37" s="189" t="s">
        <v>133</v>
      </c>
      <c r="F37" s="189" t="s">
        <v>134</v>
      </c>
      <c r="G37" s="189" t="s">
        <v>61</v>
      </c>
      <c r="H37" s="89" t="s">
        <v>135</v>
      </c>
      <c r="I37" s="89" t="s">
        <v>136</v>
      </c>
      <c r="J37" s="89" t="s">
        <v>137</v>
      </c>
      <c r="K37" s="181">
        <v>200000</v>
      </c>
      <c r="L37" s="80">
        <v>0</v>
      </c>
      <c r="M37" s="80">
        <v>0</v>
      </c>
      <c r="N37" s="80">
        <v>0</v>
      </c>
      <c r="O37" s="91">
        <v>2</v>
      </c>
      <c r="P37" s="92">
        <v>0</v>
      </c>
      <c r="Q37" s="93">
        <f>O37+P37</f>
        <v>2</v>
      </c>
      <c r="R37" s="81" t="str">
        <f>IFERROR(Q37/N37,"-")</f>
        <v>-</v>
      </c>
      <c r="S37" s="80">
        <v>1</v>
      </c>
      <c r="T37" s="80">
        <v>0</v>
      </c>
      <c r="U37" s="81">
        <f>IFERROR(T37/(Q37),"-")</f>
        <v>0</v>
      </c>
      <c r="V37" s="82">
        <f>IFERROR(K37/SUM(Q37:Q40),"-")</f>
        <v>33333.333333333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SUM(Y37:Y40)-SUM(K37:K40)</f>
        <v>-200000</v>
      </c>
      <c r="AC37" s="85">
        <f>SUM(Y37:Y40)/SUM(K37:K40)</f>
        <v>0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>
        <v>2</v>
      </c>
      <c r="BY37" s="127">
        <f>IF(Q37=0,"",IF(BX37=0,"",(BX37/Q37)))</f>
        <v>1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138</v>
      </c>
      <c r="C38" s="189" t="s">
        <v>58</v>
      </c>
      <c r="D38" s="189"/>
      <c r="E38" s="189" t="s">
        <v>105</v>
      </c>
      <c r="F38" s="189" t="s">
        <v>100</v>
      </c>
      <c r="G38" s="189" t="s">
        <v>94</v>
      </c>
      <c r="H38" s="89"/>
      <c r="I38" s="89" t="s">
        <v>136</v>
      </c>
      <c r="J38" s="89" t="s">
        <v>139</v>
      </c>
      <c r="K38" s="181"/>
      <c r="L38" s="80">
        <v>6</v>
      </c>
      <c r="M38" s="80">
        <v>0</v>
      </c>
      <c r="N38" s="80">
        <v>0</v>
      </c>
      <c r="O38" s="91">
        <v>1</v>
      </c>
      <c r="P38" s="92">
        <v>0</v>
      </c>
      <c r="Q38" s="93">
        <f>O38+P38</f>
        <v>1</v>
      </c>
      <c r="R38" s="81" t="str">
        <f>IFERROR(Q38/N38,"-")</f>
        <v>-</v>
      </c>
      <c r="S38" s="80">
        <v>0</v>
      </c>
      <c r="T38" s="80">
        <v>1</v>
      </c>
      <c r="U38" s="81">
        <f>IFERROR(T38/(Q38),"-")</f>
        <v>1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140</v>
      </c>
      <c r="C39" s="189" t="s">
        <v>58</v>
      </c>
      <c r="D39" s="189"/>
      <c r="E39" s="189" t="s">
        <v>141</v>
      </c>
      <c r="F39" s="189" t="s">
        <v>130</v>
      </c>
      <c r="G39" s="189" t="s">
        <v>61</v>
      </c>
      <c r="H39" s="89"/>
      <c r="I39" s="89" t="s">
        <v>136</v>
      </c>
      <c r="J39" s="89" t="s">
        <v>142</v>
      </c>
      <c r="K39" s="181"/>
      <c r="L39" s="80">
        <v>0</v>
      </c>
      <c r="M39" s="80">
        <v>0</v>
      </c>
      <c r="N39" s="80">
        <v>0</v>
      </c>
      <c r="O39" s="91">
        <v>3</v>
      </c>
      <c r="P39" s="92">
        <v>0</v>
      </c>
      <c r="Q39" s="93">
        <f>O39+P39</f>
        <v>3</v>
      </c>
      <c r="R39" s="81" t="str">
        <f>IFERROR(Q39/N39,"-")</f>
        <v>-</v>
      </c>
      <c r="S39" s="80">
        <v>1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2</v>
      </c>
      <c r="BP39" s="120">
        <f>IF(Q39=0,"",IF(BO39=0,"",(BO39/Q39)))</f>
        <v>0.66666666666667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>
        <v>1</v>
      </c>
      <c r="CH39" s="134">
        <f>IF(Q39=0,"",IF(CG39=0,"",(CG39/Q39)))</f>
        <v>0.33333333333333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143</v>
      </c>
      <c r="C40" s="189" t="s">
        <v>58</v>
      </c>
      <c r="D40" s="189"/>
      <c r="E40" s="189" t="s">
        <v>107</v>
      </c>
      <c r="F40" s="189" t="s">
        <v>107</v>
      </c>
      <c r="G40" s="189" t="s">
        <v>66</v>
      </c>
      <c r="H40" s="89"/>
      <c r="I40" s="89"/>
      <c r="J40" s="89"/>
      <c r="K40" s="181"/>
      <c r="L40" s="80">
        <v>33</v>
      </c>
      <c r="M40" s="80">
        <v>23</v>
      </c>
      <c r="N40" s="80">
        <v>2</v>
      </c>
      <c r="O40" s="91">
        <v>0</v>
      </c>
      <c r="P40" s="92">
        <v>0</v>
      </c>
      <c r="Q40" s="93">
        <f>O40+P40</f>
        <v>0</v>
      </c>
      <c r="R40" s="81">
        <f>IFERROR(Q40/N40,"-")</f>
        <v>0</v>
      </c>
      <c r="S40" s="80">
        <v>0</v>
      </c>
      <c r="T40" s="80">
        <v>0</v>
      </c>
      <c r="U40" s="81" t="str">
        <f>IFERROR(T40/(Q40),"-")</f>
        <v>-</v>
      </c>
      <c r="V40" s="82"/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/>
      <c r="AC40" s="85"/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0.079230769230769</v>
      </c>
      <c r="B41" s="189" t="s">
        <v>144</v>
      </c>
      <c r="C41" s="189" t="s">
        <v>58</v>
      </c>
      <c r="D41" s="189"/>
      <c r="E41" s="189" t="s">
        <v>145</v>
      </c>
      <c r="F41" s="189" t="s">
        <v>146</v>
      </c>
      <c r="G41" s="189" t="s">
        <v>61</v>
      </c>
      <c r="H41" s="89" t="s">
        <v>147</v>
      </c>
      <c r="I41" s="89" t="s">
        <v>148</v>
      </c>
      <c r="J41" s="89" t="s">
        <v>149</v>
      </c>
      <c r="K41" s="181">
        <v>130000</v>
      </c>
      <c r="L41" s="80">
        <v>0</v>
      </c>
      <c r="M41" s="80">
        <v>0</v>
      </c>
      <c r="N41" s="80">
        <v>0</v>
      </c>
      <c r="O41" s="91">
        <v>2</v>
      </c>
      <c r="P41" s="92">
        <v>0</v>
      </c>
      <c r="Q41" s="93">
        <f>O41+P41</f>
        <v>2</v>
      </c>
      <c r="R41" s="81" t="str">
        <f>IFERROR(Q41/N41,"-")</f>
        <v>-</v>
      </c>
      <c r="S41" s="80">
        <v>0</v>
      </c>
      <c r="T41" s="80">
        <v>0</v>
      </c>
      <c r="U41" s="81">
        <f>IFERROR(T41/(Q41),"-")</f>
        <v>0</v>
      </c>
      <c r="V41" s="82">
        <f>IFERROR(K41/SUM(Q41:Q56),"-")</f>
        <v>5200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SUM(Y41:Y56)-SUM(K41:K56)</f>
        <v>-119700</v>
      </c>
      <c r="AC41" s="85">
        <f>SUM(Y41:Y56)/SUM(K41:K56)</f>
        <v>0.079230769230769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2</v>
      </c>
      <c r="BP41" s="120">
        <f>IF(Q41=0,"",IF(BO41=0,"",(BO41/Q41)))</f>
        <v>1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150</v>
      </c>
      <c r="C42" s="189" t="s">
        <v>58</v>
      </c>
      <c r="D42" s="189"/>
      <c r="E42" s="189" t="s">
        <v>151</v>
      </c>
      <c r="F42" s="189" t="s">
        <v>152</v>
      </c>
      <c r="G42" s="189" t="s">
        <v>153</v>
      </c>
      <c r="H42" s="89"/>
      <c r="I42" s="89" t="s">
        <v>148</v>
      </c>
      <c r="J42" s="89" t="s">
        <v>154</v>
      </c>
      <c r="K42" s="181"/>
      <c r="L42" s="80">
        <v>12</v>
      </c>
      <c r="M42" s="80">
        <v>0</v>
      </c>
      <c r="N42" s="80">
        <v>58</v>
      </c>
      <c r="O42" s="91">
        <v>2</v>
      </c>
      <c r="P42" s="92">
        <v>0</v>
      </c>
      <c r="Q42" s="93">
        <f>O42+P42</f>
        <v>2</v>
      </c>
      <c r="R42" s="81">
        <f>IFERROR(Q42/N42,"-")</f>
        <v>0.03448275862069</v>
      </c>
      <c r="S42" s="80">
        <v>0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>
        <v>1</v>
      </c>
      <c r="CH42" s="134">
        <f>IF(Q42=0,"",IF(CG42=0,"",(CG42/Q42)))</f>
        <v>0.5</v>
      </c>
      <c r="CI42" s="135"/>
      <c r="CJ42" s="136">
        <f>IFERROR(CI42/CG42,"-")</f>
        <v>0</v>
      </c>
      <c r="CK42" s="137"/>
      <c r="CL42" s="138">
        <f>IFERROR(CK42/CG42,"-")</f>
        <v>0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155</v>
      </c>
      <c r="C43" s="189" t="s">
        <v>58</v>
      </c>
      <c r="D43" s="189"/>
      <c r="E43" s="189" t="s">
        <v>156</v>
      </c>
      <c r="F43" s="189" t="s">
        <v>157</v>
      </c>
      <c r="G43" s="189" t="s">
        <v>61</v>
      </c>
      <c r="H43" s="89"/>
      <c r="I43" s="89" t="s">
        <v>148</v>
      </c>
      <c r="J43" s="89" t="s">
        <v>158</v>
      </c>
      <c r="K43" s="181"/>
      <c r="L43" s="80">
        <v>0</v>
      </c>
      <c r="M43" s="80">
        <v>0</v>
      </c>
      <c r="N43" s="80">
        <v>0</v>
      </c>
      <c r="O43" s="91">
        <v>1</v>
      </c>
      <c r="P43" s="92">
        <v>0</v>
      </c>
      <c r="Q43" s="93">
        <f>O43+P43</f>
        <v>1</v>
      </c>
      <c r="R43" s="81" t="str">
        <f>IFERROR(Q43/N43,"-")</f>
        <v>-</v>
      </c>
      <c r="S43" s="80">
        <v>1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1</v>
      </c>
      <c r="BP43" s="120">
        <f>IF(Q43=0,"",IF(BO43=0,"",(BO43/Q43)))</f>
        <v>1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159</v>
      </c>
      <c r="C44" s="189" t="s">
        <v>58</v>
      </c>
      <c r="D44" s="189"/>
      <c r="E44" s="189" t="s">
        <v>107</v>
      </c>
      <c r="F44" s="189" t="s">
        <v>107</v>
      </c>
      <c r="G44" s="189" t="s">
        <v>66</v>
      </c>
      <c r="H44" s="89"/>
      <c r="I44" s="89"/>
      <c r="J44" s="89"/>
      <c r="K44" s="181"/>
      <c r="L44" s="80">
        <v>9</v>
      </c>
      <c r="M44" s="80">
        <v>4</v>
      </c>
      <c r="N44" s="80">
        <v>2</v>
      </c>
      <c r="O44" s="91">
        <v>1</v>
      </c>
      <c r="P44" s="92">
        <v>0</v>
      </c>
      <c r="Q44" s="93">
        <f>O44+P44</f>
        <v>1</v>
      </c>
      <c r="R44" s="81">
        <f>IFERROR(Q44/N44,"-")</f>
        <v>0.5</v>
      </c>
      <c r="S44" s="80">
        <v>0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1</v>
      </c>
      <c r="Y44" s="186">
        <v>300</v>
      </c>
      <c r="Z44" s="187">
        <f>IFERROR(Y44/Q44,"-")</f>
        <v>300</v>
      </c>
      <c r="AA44" s="187">
        <f>IFERROR(Y44/W44,"-")</f>
        <v>300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1</v>
      </c>
      <c r="BP44" s="120">
        <f>IF(Q44=0,"",IF(BO44=0,"",(BO44/Q44)))</f>
        <v>1</v>
      </c>
      <c r="BQ44" s="121">
        <v>1</v>
      </c>
      <c r="BR44" s="122">
        <f>IFERROR(BQ44/BO44,"-")</f>
        <v>1</v>
      </c>
      <c r="BS44" s="123">
        <v>300</v>
      </c>
      <c r="BT44" s="124">
        <f>IFERROR(BS44/BO44,"-")</f>
        <v>300</v>
      </c>
      <c r="BU44" s="125">
        <v>1</v>
      </c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300</v>
      </c>
      <c r="CR44" s="141">
        <v>300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160</v>
      </c>
      <c r="C45" s="189" t="s">
        <v>58</v>
      </c>
      <c r="D45" s="189"/>
      <c r="E45" s="189" t="s">
        <v>161</v>
      </c>
      <c r="F45" s="189" t="s">
        <v>162</v>
      </c>
      <c r="G45" s="189" t="s">
        <v>153</v>
      </c>
      <c r="H45" s="89" t="s">
        <v>147</v>
      </c>
      <c r="I45" s="89" t="s">
        <v>163</v>
      </c>
      <c r="J45" s="89" t="s">
        <v>164</v>
      </c>
      <c r="K45" s="181"/>
      <c r="L45" s="80">
        <v>1</v>
      </c>
      <c r="M45" s="80">
        <v>0</v>
      </c>
      <c r="N45" s="80">
        <v>5</v>
      </c>
      <c r="O45" s="91">
        <v>0</v>
      </c>
      <c r="P45" s="92">
        <v>0</v>
      </c>
      <c r="Q45" s="93">
        <f>O45+P45</f>
        <v>0</v>
      </c>
      <c r="R45" s="81">
        <f>IFERROR(Q45/N45,"-")</f>
        <v>0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165</v>
      </c>
      <c r="C46" s="189" t="s">
        <v>58</v>
      </c>
      <c r="D46" s="189"/>
      <c r="E46" s="189" t="s">
        <v>161</v>
      </c>
      <c r="F46" s="189" t="s">
        <v>162</v>
      </c>
      <c r="G46" s="189" t="s">
        <v>66</v>
      </c>
      <c r="H46" s="89"/>
      <c r="I46" s="89"/>
      <c r="J46" s="89"/>
      <c r="K46" s="181"/>
      <c r="L46" s="80">
        <v>7</v>
      </c>
      <c r="M46" s="80">
        <v>7</v>
      </c>
      <c r="N46" s="80">
        <v>1</v>
      </c>
      <c r="O46" s="91">
        <v>1</v>
      </c>
      <c r="P46" s="92">
        <v>0</v>
      </c>
      <c r="Q46" s="93">
        <f>O46+P46</f>
        <v>1</v>
      </c>
      <c r="R46" s="81">
        <f>IFERROR(Q46/N46,"-")</f>
        <v>1</v>
      </c>
      <c r="S46" s="80">
        <v>0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1</v>
      </c>
      <c r="BY46" s="127">
        <f>IF(Q46=0,"",IF(BX46=0,"",(BX46/Q46)))</f>
        <v>1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166</v>
      </c>
      <c r="C47" s="189" t="s">
        <v>58</v>
      </c>
      <c r="D47" s="189"/>
      <c r="E47" s="189" t="s">
        <v>167</v>
      </c>
      <c r="F47" s="189" t="s">
        <v>168</v>
      </c>
      <c r="G47" s="189" t="s">
        <v>61</v>
      </c>
      <c r="H47" s="89" t="s">
        <v>169</v>
      </c>
      <c r="I47" s="89" t="s">
        <v>148</v>
      </c>
      <c r="J47" s="89" t="s">
        <v>149</v>
      </c>
      <c r="K47" s="181"/>
      <c r="L47" s="80">
        <v>0</v>
      </c>
      <c r="M47" s="80">
        <v>0</v>
      </c>
      <c r="N47" s="80">
        <v>0</v>
      </c>
      <c r="O47" s="91">
        <v>1</v>
      </c>
      <c r="P47" s="92">
        <v>0</v>
      </c>
      <c r="Q47" s="93">
        <f>O47+P47</f>
        <v>1</v>
      </c>
      <c r="R47" s="81" t="str">
        <f>IFERROR(Q47/N47,"-")</f>
        <v>-</v>
      </c>
      <c r="S47" s="80">
        <v>0</v>
      </c>
      <c r="T47" s="80">
        <v>0</v>
      </c>
      <c r="U47" s="81">
        <f>IFERROR(T47/(Q47),"-")</f>
        <v>0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1</v>
      </c>
      <c r="BP47" s="120">
        <f>IF(Q47=0,"",IF(BO47=0,"",(BO47/Q47)))</f>
        <v>1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170</v>
      </c>
      <c r="C48" s="189" t="s">
        <v>58</v>
      </c>
      <c r="D48" s="189"/>
      <c r="E48" s="189" t="s">
        <v>171</v>
      </c>
      <c r="F48" s="189" t="s">
        <v>172</v>
      </c>
      <c r="G48" s="189" t="s">
        <v>153</v>
      </c>
      <c r="H48" s="89"/>
      <c r="I48" s="89" t="s">
        <v>148</v>
      </c>
      <c r="J48" s="89" t="s">
        <v>154</v>
      </c>
      <c r="K48" s="181"/>
      <c r="L48" s="80">
        <v>1</v>
      </c>
      <c r="M48" s="80">
        <v>0</v>
      </c>
      <c r="N48" s="80">
        <v>11</v>
      </c>
      <c r="O48" s="91">
        <v>0</v>
      </c>
      <c r="P48" s="92">
        <v>0</v>
      </c>
      <c r="Q48" s="93">
        <f>O48+P48</f>
        <v>0</v>
      </c>
      <c r="R48" s="81">
        <f>IFERROR(Q48/N48,"-")</f>
        <v>0</v>
      </c>
      <c r="S48" s="80">
        <v>0</v>
      </c>
      <c r="T48" s="80">
        <v>0</v>
      </c>
      <c r="U48" s="81" t="str">
        <f>IFERROR(T48/(Q48),"-")</f>
        <v>-</v>
      </c>
      <c r="V48" s="82"/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173</v>
      </c>
      <c r="C49" s="189" t="s">
        <v>58</v>
      </c>
      <c r="D49" s="189"/>
      <c r="E49" s="189" t="s">
        <v>174</v>
      </c>
      <c r="F49" s="189" t="s">
        <v>175</v>
      </c>
      <c r="G49" s="189" t="s">
        <v>61</v>
      </c>
      <c r="H49" s="89"/>
      <c r="I49" s="89" t="s">
        <v>148</v>
      </c>
      <c r="J49" s="190" t="s">
        <v>176</v>
      </c>
      <c r="K49" s="181"/>
      <c r="L49" s="80">
        <v>0</v>
      </c>
      <c r="M49" s="80">
        <v>0</v>
      </c>
      <c r="N49" s="80">
        <v>0</v>
      </c>
      <c r="O49" s="91">
        <v>3</v>
      </c>
      <c r="P49" s="92">
        <v>0</v>
      </c>
      <c r="Q49" s="93">
        <f>O49+P49</f>
        <v>3</v>
      </c>
      <c r="R49" s="81" t="str">
        <f>IFERROR(Q49/N49,"-")</f>
        <v>-</v>
      </c>
      <c r="S49" s="80">
        <v>0</v>
      </c>
      <c r="T49" s="80">
        <v>1</v>
      </c>
      <c r="U49" s="81">
        <f>IFERROR(T49/(Q49),"-")</f>
        <v>0.33333333333333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2</v>
      </c>
      <c r="BP49" s="120">
        <f>IF(Q49=0,"",IF(BO49=0,"",(BO49/Q49)))</f>
        <v>0.66666666666667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1</v>
      </c>
      <c r="BY49" s="127">
        <f>IF(Q49=0,"",IF(BX49=0,"",(BX49/Q49)))</f>
        <v>0.33333333333333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177</v>
      </c>
      <c r="C50" s="189" t="s">
        <v>58</v>
      </c>
      <c r="D50" s="189"/>
      <c r="E50" s="189" t="s">
        <v>178</v>
      </c>
      <c r="F50" s="189" t="s">
        <v>157</v>
      </c>
      <c r="G50" s="189" t="s">
        <v>153</v>
      </c>
      <c r="H50" s="89"/>
      <c r="I50" s="89" t="s">
        <v>148</v>
      </c>
      <c r="J50" s="89" t="s">
        <v>158</v>
      </c>
      <c r="K50" s="181"/>
      <c r="L50" s="80">
        <v>0</v>
      </c>
      <c r="M50" s="80">
        <v>0</v>
      </c>
      <c r="N50" s="80">
        <v>6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179</v>
      </c>
      <c r="C51" s="189" t="s">
        <v>58</v>
      </c>
      <c r="D51" s="189"/>
      <c r="E51" s="189" t="s">
        <v>107</v>
      </c>
      <c r="F51" s="189" t="s">
        <v>107</v>
      </c>
      <c r="G51" s="189" t="s">
        <v>66</v>
      </c>
      <c r="H51" s="89"/>
      <c r="I51" s="89"/>
      <c r="J51" s="89"/>
      <c r="K51" s="181"/>
      <c r="L51" s="80">
        <v>6</v>
      </c>
      <c r="M51" s="80">
        <v>5</v>
      </c>
      <c r="N51" s="80">
        <v>2</v>
      </c>
      <c r="O51" s="91">
        <v>1</v>
      </c>
      <c r="P51" s="92">
        <v>0</v>
      </c>
      <c r="Q51" s="93">
        <f>O51+P51</f>
        <v>1</v>
      </c>
      <c r="R51" s="81">
        <f>IFERROR(Q51/N51,"-")</f>
        <v>0.5</v>
      </c>
      <c r="S51" s="80">
        <v>0</v>
      </c>
      <c r="T51" s="80">
        <v>1</v>
      </c>
      <c r="U51" s="81">
        <f>IFERROR(T51/(Q51),"-")</f>
        <v>1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1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/>
      <c r="BP51" s="120">
        <f>IF(Q51=0,"",IF(BO51=0,"",(BO51/Q51)))</f>
        <v>0</v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180</v>
      </c>
      <c r="C52" s="189" t="s">
        <v>58</v>
      </c>
      <c r="D52" s="189"/>
      <c r="E52" s="189" t="s">
        <v>181</v>
      </c>
      <c r="F52" s="189" t="s">
        <v>182</v>
      </c>
      <c r="G52" s="189" t="s">
        <v>61</v>
      </c>
      <c r="H52" s="89" t="s">
        <v>183</v>
      </c>
      <c r="I52" s="89" t="s">
        <v>148</v>
      </c>
      <c r="J52" s="89" t="s">
        <v>149</v>
      </c>
      <c r="K52" s="181"/>
      <c r="L52" s="80">
        <v>0</v>
      </c>
      <c r="M52" s="80">
        <v>0</v>
      </c>
      <c r="N52" s="80">
        <v>0</v>
      </c>
      <c r="O52" s="91">
        <v>1</v>
      </c>
      <c r="P52" s="92">
        <v>0</v>
      </c>
      <c r="Q52" s="93">
        <f>O52+P52</f>
        <v>1</v>
      </c>
      <c r="R52" s="81" t="str">
        <f>IFERROR(Q52/N52,"-")</f>
        <v>-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1</v>
      </c>
      <c r="AO52" s="101">
        <f>IF(Q52=0,"",IF(AN52=0,"",(AN52/Q52)))</f>
        <v>1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184</v>
      </c>
      <c r="C53" s="189" t="s">
        <v>58</v>
      </c>
      <c r="D53" s="189"/>
      <c r="E53" s="189" t="s">
        <v>185</v>
      </c>
      <c r="F53" s="189" t="s">
        <v>186</v>
      </c>
      <c r="G53" s="189" t="s">
        <v>153</v>
      </c>
      <c r="H53" s="89"/>
      <c r="I53" s="89" t="s">
        <v>148</v>
      </c>
      <c r="J53" s="89" t="s">
        <v>154</v>
      </c>
      <c r="K53" s="181"/>
      <c r="L53" s="80">
        <v>6</v>
      </c>
      <c r="M53" s="80">
        <v>0</v>
      </c>
      <c r="N53" s="80">
        <v>37</v>
      </c>
      <c r="O53" s="91">
        <v>3</v>
      </c>
      <c r="P53" s="92">
        <v>0</v>
      </c>
      <c r="Q53" s="93">
        <f>O53+P53</f>
        <v>3</v>
      </c>
      <c r="R53" s="81">
        <f>IFERROR(Q53/N53,"-")</f>
        <v>0.081081081081081</v>
      </c>
      <c r="S53" s="80">
        <v>0</v>
      </c>
      <c r="T53" s="80">
        <v>1</v>
      </c>
      <c r="U53" s="81">
        <f>IFERROR(T53/(Q53),"-")</f>
        <v>0.33333333333333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>
        <v>1</v>
      </c>
      <c r="AO53" s="101">
        <f>IF(Q53=0,"",IF(AN53=0,"",(AN53/Q53)))</f>
        <v>0.33333333333333</v>
      </c>
      <c r="AP53" s="100"/>
      <c r="AQ53" s="102">
        <f>IFERROR(AP53/AN53,"-")</f>
        <v>0</v>
      </c>
      <c r="AR53" s="103"/>
      <c r="AS53" s="104">
        <f>IFERROR(AR53/AN53,"-")</f>
        <v>0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>
        <v>1</v>
      </c>
      <c r="BY53" s="127">
        <f>IF(Q53=0,"",IF(BX53=0,"",(BX53/Q53)))</f>
        <v>0.33333333333333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>
        <v>1</v>
      </c>
      <c r="CH53" s="134">
        <f>IF(Q53=0,"",IF(CG53=0,"",(CG53/Q53)))</f>
        <v>0.33333333333333</v>
      </c>
      <c r="CI53" s="135"/>
      <c r="CJ53" s="136">
        <f>IFERROR(CI53/CG53,"-")</f>
        <v>0</v>
      </c>
      <c r="CK53" s="137"/>
      <c r="CL53" s="138">
        <f>IFERROR(CK53/CG53,"-")</f>
        <v>0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187</v>
      </c>
      <c r="C54" s="189" t="s">
        <v>58</v>
      </c>
      <c r="D54" s="189"/>
      <c r="E54" s="189" t="s">
        <v>167</v>
      </c>
      <c r="F54" s="189" t="s">
        <v>168</v>
      </c>
      <c r="G54" s="189" t="s">
        <v>61</v>
      </c>
      <c r="H54" s="89"/>
      <c r="I54" s="89" t="s">
        <v>148</v>
      </c>
      <c r="J54" s="190" t="s">
        <v>176</v>
      </c>
      <c r="K54" s="181"/>
      <c r="L54" s="80">
        <v>0</v>
      </c>
      <c r="M54" s="80">
        <v>0</v>
      </c>
      <c r="N54" s="80">
        <v>0</v>
      </c>
      <c r="O54" s="91">
        <v>4</v>
      </c>
      <c r="P54" s="92">
        <v>0</v>
      </c>
      <c r="Q54" s="93">
        <f>O54+P54</f>
        <v>4</v>
      </c>
      <c r="R54" s="81" t="str">
        <f>IFERROR(Q54/N54,"-")</f>
        <v>-</v>
      </c>
      <c r="S54" s="80">
        <v>1</v>
      </c>
      <c r="T54" s="80">
        <v>0</v>
      </c>
      <c r="U54" s="81">
        <f>IFERROR(T54/(Q54),"-")</f>
        <v>0</v>
      </c>
      <c r="V54" s="82"/>
      <c r="W54" s="83">
        <v>1</v>
      </c>
      <c r="X54" s="81">
        <f>IF(Q54=0,"-",W54/Q54)</f>
        <v>0.25</v>
      </c>
      <c r="Y54" s="186">
        <v>10000</v>
      </c>
      <c r="Z54" s="187">
        <f>IFERROR(Y54/Q54,"-")</f>
        <v>2500</v>
      </c>
      <c r="AA54" s="187">
        <f>IFERROR(Y54/W54,"-")</f>
        <v>10000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0.25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>
        <v>1</v>
      </c>
      <c r="AX54" s="107">
        <f>IF(Q54=0,"",IF(AW54=0,"",(AW54/Q54)))</f>
        <v>0.25</v>
      </c>
      <c r="AY54" s="106"/>
      <c r="AZ54" s="108">
        <f>IFERROR(AY54/AW54,"-")</f>
        <v>0</v>
      </c>
      <c r="BA54" s="109"/>
      <c r="BB54" s="110">
        <f>IFERROR(BA54/AW54,"-")</f>
        <v>0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2</v>
      </c>
      <c r="BP54" s="120">
        <f>IF(Q54=0,"",IF(BO54=0,"",(BO54/Q54)))</f>
        <v>0.5</v>
      </c>
      <c r="BQ54" s="121">
        <v>1</v>
      </c>
      <c r="BR54" s="122">
        <f>IFERROR(BQ54/BO54,"-")</f>
        <v>0.5</v>
      </c>
      <c r="BS54" s="123">
        <v>10000</v>
      </c>
      <c r="BT54" s="124">
        <f>IFERROR(BS54/BO54,"-")</f>
        <v>5000</v>
      </c>
      <c r="BU54" s="125"/>
      <c r="BV54" s="125">
        <v>1</v>
      </c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10000</v>
      </c>
      <c r="CR54" s="141">
        <v>10000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188</v>
      </c>
      <c r="C55" s="189" t="s">
        <v>58</v>
      </c>
      <c r="D55" s="189"/>
      <c r="E55" s="189" t="s">
        <v>178</v>
      </c>
      <c r="F55" s="189" t="s">
        <v>157</v>
      </c>
      <c r="G55" s="189" t="s">
        <v>153</v>
      </c>
      <c r="H55" s="89"/>
      <c r="I55" s="89" t="s">
        <v>148</v>
      </c>
      <c r="J55" s="89" t="s">
        <v>158</v>
      </c>
      <c r="K55" s="181"/>
      <c r="L55" s="80">
        <v>6</v>
      </c>
      <c r="M55" s="80">
        <v>0</v>
      </c>
      <c r="N55" s="80">
        <v>22</v>
      </c>
      <c r="O55" s="91">
        <v>2</v>
      </c>
      <c r="P55" s="92">
        <v>0</v>
      </c>
      <c r="Q55" s="93">
        <f>O55+P55</f>
        <v>2</v>
      </c>
      <c r="R55" s="81">
        <f>IFERROR(Q55/N55,"-")</f>
        <v>0.090909090909091</v>
      </c>
      <c r="S55" s="80">
        <v>1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2</v>
      </c>
      <c r="BP55" s="120">
        <f>IF(Q55=0,"",IF(BO55=0,"",(BO55/Q55)))</f>
        <v>1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189</v>
      </c>
      <c r="C56" s="189" t="s">
        <v>58</v>
      </c>
      <c r="D56" s="189"/>
      <c r="E56" s="189" t="s">
        <v>107</v>
      </c>
      <c r="F56" s="189" t="s">
        <v>107</v>
      </c>
      <c r="G56" s="189" t="s">
        <v>66</v>
      </c>
      <c r="H56" s="89"/>
      <c r="I56" s="89"/>
      <c r="J56" s="89"/>
      <c r="K56" s="181"/>
      <c r="L56" s="80">
        <v>21</v>
      </c>
      <c r="M56" s="80">
        <v>10</v>
      </c>
      <c r="N56" s="80">
        <v>1</v>
      </c>
      <c r="O56" s="91">
        <v>3</v>
      </c>
      <c r="P56" s="92">
        <v>0</v>
      </c>
      <c r="Q56" s="93">
        <f>O56+P56</f>
        <v>3</v>
      </c>
      <c r="R56" s="81">
        <f>IFERROR(Q56/N56,"-")</f>
        <v>3</v>
      </c>
      <c r="S56" s="80">
        <v>2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0.66666666666667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1</v>
      </c>
      <c r="BY56" s="127">
        <f>IF(Q56=0,"",IF(BX56=0,"",(BX56/Q56)))</f>
        <v>0.33333333333333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1.2733333333333</v>
      </c>
      <c r="B57" s="189" t="s">
        <v>190</v>
      </c>
      <c r="C57" s="189" t="s">
        <v>58</v>
      </c>
      <c r="D57" s="189"/>
      <c r="E57" s="189" t="s">
        <v>191</v>
      </c>
      <c r="F57" s="189" t="s">
        <v>192</v>
      </c>
      <c r="G57" s="189" t="s">
        <v>61</v>
      </c>
      <c r="H57" s="89" t="s">
        <v>111</v>
      </c>
      <c r="I57" s="89" t="s">
        <v>193</v>
      </c>
      <c r="J57" s="190" t="s">
        <v>194</v>
      </c>
      <c r="K57" s="181">
        <v>150000</v>
      </c>
      <c r="L57" s="80">
        <v>0</v>
      </c>
      <c r="M57" s="80">
        <v>0</v>
      </c>
      <c r="N57" s="80">
        <v>0</v>
      </c>
      <c r="O57" s="91">
        <v>12</v>
      </c>
      <c r="P57" s="92">
        <v>0</v>
      </c>
      <c r="Q57" s="93">
        <f>O57+P57</f>
        <v>12</v>
      </c>
      <c r="R57" s="81" t="str">
        <f>IFERROR(Q57/N57,"-")</f>
        <v>-</v>
      </c>
      <c r="S57" s="80">
        <v>1</v>
      </c>
      <c r="T57" s="80">
        <v>2</v>
      </c>
      <c r="U57" s="81">
        <f>IFERROR(T57/(Q57),"-")</f>
        <v>0.16666666666667</v>
      </c>
      <c r="V57" s="82">
        <f>IFERROR(K57/SUM(Q57:Q58),"-")</f>
        <v>10714.285714286</v>
      </c>
      <c r="W57" s="83">
        <v>1</v>
      </c>
      <c r="X57" s="81">
        <f>IF(Q57=0,"-",W57/Q57)</f>
        <v>0.083333333333333</v>
      </c>
      <c r="Y57" s="186">
        <v>191000</v>
      </c>
      <c r="Z57" s="187">
        <f>IFERROR(Y57/Q57,"-")</f>
        <v>15916.666666667</v>
      </c>
      <c r="AA57" s="187">
        <f>IFERROR(Y57/W57,"-")</f>
        <v>191000</v>
      </c>
      <c r="AB57" s="181">
        <f>SUM(Y57:Y58)-SUM(K57:K58)</f>
        <v>41000</v>
      </c>
      <c r="AC57" s="85">
        <f>SUM(Y57:Y58)/SUM(K57:K58)</f>
        <v>1.2733333333333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2</v>
      </c>
      <c r="AO57" s="101">
        <f>IF(Q57=0,"",IF(AN57=0,"",(AN57/Q57)))</f>
        <v>0.16666666666667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0.083333333333333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4</v>
      </c>
      <c r="BP57" s="120">
        <f>IF(Q57=0,"",IF(BO57=0,"",(BO57/Q57)))</f>
        <v>0.33333333333333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3</v>
      </c>
      <c r="BY57" s="127">
        <f>IF(Q57=0,"",IF(BX57=0,"",(BX57/Q57)))</f>
        <v>0.25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2</v>
      </c>
      <c r="CH57" s="134">
        <f>IF(Q57=0,"",IF(CG57=0,"",(CG57/Q57)))</f>
        <v>0.16666666666667</v>
      </c>
      <c r="CI57" s="135">
        <v>1</v>
      </c>
      <c r="CJ57" s="136">
        <f>IFERROR(CI57/CG57,"-")</f>
        <v>0.5</v>
      </c>
      <c r="CK57" s="137">
        <v>196000</v>
      </c>
      <c r="CL57" s="138">
        <f>IFERROR(CK57/CG57,"-")</f>
        <v>98000</v>
      </c>
      <c r="CM57" s="139"/>
      <c r="CN57" s="139"/>
      <c r="CO57" s="139">
        <v>1</v>
      </c>
      <c r="CP57" s="140">
        <v>1</v>
      </c>
      <c r="CQ57" s="141">
        <v>191000</v>
      </c>
      <c r="CR57" s="141">
        <v>196000</v>
      </c>
      <c r="CS57" s="141"/>
      <c r="CT57" s="142" t="str">
        <f>IF(AND(CR57=0,CS57=0),"",IF(AND(CR57&lt;=100000,CS57&lt;=100000),"",IF(CR57/CQ57&gt;0.7,"男高",IF(CS57/CQ57&gt;0.7,"女高",""))))</f>
        <v>男高</v>
      </c>
    </row>
    <row r="58" spans="1:99">
      <c r="A58" s="79"/>
      <c r="B58" s="189" t="s">
        <v>195</v>
      </c>
      <c r="C58" s="189" t="s">
        <v>58</v>
      </c>
      <c r="D58" s="189"/>
      <c r="E58" s="189" t="s">
        <v>191</v>
      </c>
      <c r="F58" s="189" t="s">
        <v>192</v>
      </c>
      <c r="G58" s="189" t="s">
        <v>66</v>
      </c>
      <c r="H58" s="89"/>
      <c r="I58" s="89"/>
      <c r="J58" s="89"/>
      <c r="K58" s="181"/>
      <c r="L58" s="80">
        <v>91</v>
      </c>
      <c r="M58" s="80">
        <v>14</v>
      </c>
      <c r="N58" s="80">
        <v>10</v>
      </c>
      <c r="O58" s="91">
        <v>2</v>
      </c>
      <c r="P58" s="92">
        <v>0</v>
      </c>
      <c r="Q58" s="93">
        <f>O58+P58</f>
        <v>2</v>
      </c>
      <c r="R58" s="81">
        <f>IFERROR(Q58/N58,"-")</f>
        <v>0.2</v>
      </c>
      <c r="S58" s="80">
        <v>2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>
        <f>IF(Q58=0,"",IF(BO58=0,"",(BO58/Q58)))</f>
        <v>0</v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>
        <v>2</v>
      </c>
      <c r="BY58" s="127">
        <f>IF(Q58=0,"",IF(BX58=0,"",(BX58/Q58)))</f>
        <v>1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 t="str">
        <f>AC59</f>
        <v>0</v>
      </c>
      <c r="B59" s="189" t="s">
        <v>196</v>
      </c>
      <c r="C59" s="189" t="s">
        <v>58</v>
      </c>
      <c r="D59" s="189"/>
      <c r="E59" s="189" t="s">
        <v>73</v>
      </c>
      <c r="F59" s="189" t="s">
        <v>74</v>
      </c>
      <c r="G59" s="189" t="s">
        <v>94</v>
      </c>
      <c r="H59" s="89" t="s">
        <v>197</v>
      </c>
      <c r="I59" s="89" t="s">
        <v>198</v>
      </c>
      <c r="J59" s="191" t="s">
        <v>199</v>
      </c>
      <c r="K59" s="181">
        <v>0</v>
      </c>
      <c r="L59" s="80">
        <v>17</v>
      </c>
      <c r="M59" s="80">
        <v>0</v>
      </c>
      <c r="N59" s="80">
        <v>0</v>
      </c>
      <c r="O59" s="91">
        <v>5</v>
      </c>
      <c r="P59" s="92">
        <v>0</v>
      </c>
      <c r="Q59" s="93">
        <f>O59+P59</f>
        <v>5</v>
      </c>
      <c r="R59" s="81" t="str">
        <f>IFERROR(Q59/N59,"-")</f>
        <v>-</v>
      </c>
      <c r="S59" s="80">
        <v>1</v>
      </c>
      <c r="T59" s="80">
        <v>1</v>
      </c>
      <c r="U59" s="81">
        <f>IFERROR(T59/(Q59),"-")</f>
        <v>0.2</v>
      </c>
      <c r="V59" s="82">
        <f>IFERROR(K59/SUM(Q59:Q60),"-")</f>
        <v>0</v>
      </c>
      <c r="W59" s="83">
        <v>1</v>
      </c>
      <c r="X59" s="81">
        <f>IF(Q59=0,"-",W59/Q59)</f>
        <v>0.2</v>
      </c>
      <c r="Y59" s="186">
        <v>5000</v>
      </c>
      <c r="Z59" s="187">
        <f>IFERROR(Y59/Q59,"-")</f>
        <v>1000</v>
      </c>
      <c r="AA59" s="187">
        <f>IFERROR(Y59/W59,"-")</f>
        <v>5000</v>
      </c>
      <c r="AB59" s="181">
        <f>SUM(Y59:Y60)-SUM(K59:K60)</f>
        <v>5000</v>
      </c>
      <c r="AC59" s="85" t="str">
        <f>SUM(Y59:Y60)/SUM(K59:K60)</f>
        <v>0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3</v>
      </c>
      <c r="BP59" s="120">
        <f>IF(Q59=0,"",IF(BO59=0,"",(BO59/Q59)))</f>
        <v>0.6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1</v>
      </c>
      <c r="BY59" s="127">
        <f>IF(Q59=0,"",IF(BX59=0,"",(BX59/Q59)))</f>
        <v>0.2</v>
      </c>
      <c r="BZ59" s="128">
        <v>1</v>
      </c>
      <c r="CA59" s="129">
        <f>IFERROR(BZ59/BX59,"-")</f>
        <v>1</v>
      </c>
      <c r="CB59" s="130">
        <v>5000</v>
      </c>
      <c r="CC59" s="131">
        <f>IFERROR(CB59/BX59,"-")</f>
        <v>5000</v>
      </c>
      <c r="CD59" s="132">
        <v>1</v>
      </c>
      <c r="CE59" s="132"/>
      <c r="CF59" s="132"/>
      <c r="CG59" s="133">
        <v>1</v>
      </c>
      <c r="CH59" s="134">
        <f>IF(Q59=0,"",IF(CG59=0,"",(CG59/Q59)))</f>
        <v>0.2</v>
      </c>
      <c r="CI59" s="135">
        <v>1</v>
      </c>
      <c r="CJ59" s="136">
        <f>IFERROR(CI59/CG59,"-")</f>
        <v>1</v>
      </c>
      <c r="CK59" s="137">
        <v>35000</v>
      </c>
      <c r="CL59" s="138">
        <f>IFERROR(CK59/CG59,"-")</f>
        <v>35000</v>
      </c>
      <c r="CM59" s="139"/>
      <c r="CN59" s="139"/>
      <c r="CO59" s="139">
        <v>1</v>
      </c>
      <c r="CP59" s="140">
        <v>1</v>
      </c>
      <c r="CQ59" s="141">
        <v>5000</v>
      </c>
      <c r="CR59" s="141">
        <v>35000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200</v>
      </c>
      <c r="C60" s="189" t="s">
        <v>58</v>
      </c>
      <c r="D60" s="189"/>
      <c r="E60" s="189" t="s">
        <v>73</v>
      </c>
      <c r="F60" s="189" t="s">
        <v>74</v>
      </c>
      <c r="G60" s="189" t="s">
        <v>66</v>
      </c>
      <c r="H60" s="89"/>
      <c r="I60" s="89"/>
      <c r="J60" s="89"/>
      <c r="K60" s="181"/>
      <c r="L60" s="80">
        <v>8</v>
      </c>
      <c r="M60" s="80">
        <v>5</v>
      </c>
      <c r="N60" s="80">
        <v>2</v>
      </c>
      <c r="O60" s="91">
        <v>2</v>
      </c>
      <c r="P60" s="92">
        <v>0</v>
      </c>
      <c r="Q60" s="93">
        <f>O60+P60</f>
        <v>2</v>
      </c>
      <c r="R60" s="81">
        <f>IFERROR(Q60/N60,"-")</f>
        <v>1</v>
      </c>
      <c r="S60" s="80">
        <v>2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2</v>
      </c>
      <c r="BP60" s="120">
        <f>IF(Q60=0,"",IF(BO60=0,"",(BO60/Q60)))</f>
        <v>1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30"/>
      <c r="B61" s="86"/>
      <c r="C61" s="86"/>
      <c r="D61" s="87"/>
      <c r="E61" s="87"/>
      <c r="F61" s="87"/>
      <c r="G61" s="88"/>
      <c r="H61" s="89"/>
      <c r="I61" s="89"/>
      <c r="J61" s="89"/>
      <c r="K61" s="182"/>
      <c r="L61" s="34"/>
      <c r="M61" s="34"/>
      <c r="N61" s="31"/>
      <c r="O61" s="23"/>
      <c r="P61" s="23"/>
      <c r="Q61" s="23"/>
      <c r="R61" s="32"/>
      <c r="S61" s="32"/>
      <c r="T61" s="23"/>
      <c r="U61" s="32"/>
      <c r="V61" s="25"/>
      <c r="W61" s="25"/>
      <c r="X61" s="25"/>
      <c r="Y61" s="188"/>
      <c r="Z61" s="188"/>
      <c r="AA61" s="188"/>
      <c r="AB61" s="188"/>
      <c r="AC61" s="33"/>
      <c r="AD61" s="58"/>
      <c r="AE61" s="62"/>
      <c r="AF61" s="63"/>
      <c r="AG61" s="62"/>
      <c r="AH61" s="66"/>
      <c r="AI61" s="67"/>
      <c r="AJ61" s="68"/>
      <c r="AK61" s="69"/>
      <c r="AL61" s="69"/>
      <c r="AM61" s="69"/>
      <c r="AN61" s="62"/>
      <c r="AO61" s="63"/>
      <c r="AP61" s="62"/>
      <c r="AQ61" s="66"/>
      <c r="AR61" s="67"/>
      <c r="AS61" s="68"/>
      <c r="AT61" s="69"/>
      <c r="AU61" s="69"/>
      <c r="AV61" s="69"/>
      <c r="AW61" s="62"/>
      <c r="AX61" s="63"/>
      <c r="AY61" s="62"/>
      <c r="AZ61" s="66"/>
      <c r="BA61" s="67"/>
      <c r="BB61" s="68"/>
      <c r="BC61" s="69"/>
      <c r="BD61" s="69"/>
      <c r="BE61" s="69"/>
      <c r="BF61" s="62"/>
      <c r="BG61" s="63"/>
      <c r="BH61" s="62"/>
      <c r="BI61" s="66"/>
      <c r="BJ61" s="67"/>
      <c r="BK61" s="68"/>
      <c r="BL61" s="69"/>
      <c r="BM61" s="69"/>
      <c r="BN61" s="69"/>
      <c r="BO61" s="64"/>
      <c r="BP61" s="65"/>
      <c r="BQ61" s="62"/>
      <c r="BR61" s="66"/>
      <c r="BS61" s="67"/>
      <c r="BT61" s="68"/>
      <c r="BU61" s="69"/>
      <c r="BV61" s="69"/>
      <c r="BW61" s="69"/>
      <c r="BX61" s="64"/>
      <c r="BY61" s="65"/>
      <c r="BZ61" s="62"/>
      <c r="CA61" s="66"/>
      <c r="CB61" s="67"/>
      <c r="CC61" s="68"/>
      <c r="CD61" s="69"/>
      <c r="CE61" s="69"/>
      <c r="CF61" s="69"/>
      <c r="CG61" s="64"/>
      <c r="CH61" s="65"/>
      <c r="CI61" s="62"/>
      <c r="CJ61" s="66"/>
      <c r="CK61" s="67"/>
      <c r="CL61" s="68"/>
      <c r="CM61" s="69"/>
      <c r="CN61" s="69"/>
      <c r="CO61" s="69"/>
      <c r="CP61" s="70"/>
      <c r="CQ61" s="67"/>
      <c r="CR61" s="67"/>
      <c r="CS61" s="67"/>
      <c r="CT61" s="71"/>
    </row>
    <row r="62" spans="1:99">
      <c r="A62" s="30"/>
      <c r="B62" s="37"/>
      <c r="C62" s="37"/>
      <c r="D62" s="21"/>
      <c r="E62" s="21"/>
      <c r="F62" s="21"/>
      <c r="G62" s="22"/>
      <c r="H62" s="36"/>
      <c r="I62" s="36"/>
      <c r="J62" s="74"/>
      <c r="K62" s="183"/>
      <c r="L62" s="34"/>
      <c r="M62" s="34"/>
      <c r="N62" s="31"/>
      <c r="O62" s="23"/>
      <c r="P62" s="23"/>
      <c r="Q62" s="23"/>
      <c r="R62" s="32"/>
      <c r="S62" s="32"/>
      <c r="T62" s="23"/>
      <c r="U62" s="32"/>
      <c r="V62" s="25"/>
      <c r="W62" s="25"/>
      <c r="X62" s="25"/>
      <c r="Y62" s="188"/>
      <c r="Z62" s="188"/>
      <c r="AA62" s="188"/>
      <c r="AB62" s="188"/>
      <c r="AC62" s="33"/>
      <c r="AD62" s="60"/>
      <c r="AE62" s="62"/>
      <c r="AF62" s="63"/>
      <c r="AG62" s="62"/>
      <c r="AH62" s="66"/>
      <c r="AI62" s="67"/>
      <c r="AJ62" s="68"/>
      <c r="AK62" s="69"/>
      <c r="AL62" s="69"/>
      <c r="AM62" s="69"/>
      <c r="AN62" s="62"/>
      <c r="AO62" s="63"/>
      <c r="AP62" s="62"/>
      <c r="AQ62" s="66"/>
      <c r="AR62" s="67"/>
      <c r="AS62" s="68"/>
      <c r="AT62" s="69"/>
      <c r="AU62" s="69"/>
      <c r="AV62" s="69"/>
      <c r="AW62" s="62"/>
      <c r="AX62" s="63"/>
      <c r="AY62" s="62"/>
      <c r="AZ62" s="66"/>
      <c r="BA62" s="67"/>
      <c r="BB62" s="68"/>
      <c r="BC62" s="69"/>
      <c r="BD62" s="69"/>
      <c r="BE62" s="69"/>
      <c r="BF62" s="62"/>
      <c r="BG62" s="63"/>
      <c r="BH62" s="62"/>
      <c r="BI62" s="66"/>
      <c r="BJ62" s="67"/>
      <c r="BK62" s="68"/>
      <c r="BL62" s="69"/>
      <c r="BM62" s="69"/>
      <c r="BN62" s="69"/>
      <c r="BO62" s="64"/>
      <c r="BP62" s="65"/>
      <c r="BQ62" s="62"/>
      <c r="BR62" s="66"/>
      <c r="BS62" s="67"/>
      <c r="BT62" s="68"/>
      <c r="BU62" s="69"/>
      <c r="BV62" s="69"/>
      <c r="BW62" s="69"/>
      <c r="BX62" s="64"/>
      <c r="BY62" s="65"/>
      <c r="BZ62" s="62"/>
      <c r="CA62" s="66"/>
      <c r="CB62" s="67"/>
      <c r="CC62" s="68"/>
      <c r="CD62" s="69"/>
      <c r="CE62" s="69"/>
      <c r="CF62" s="69"/>
      <c r="CG62" s="64"/>
      <c r="CH62" s="65"/>
      <c r="CI62" s="62"/>
      <c r="CJ62" s="66"/>
      <c r="CK62" s="67"/>
      <c r="CL62" s="68"/>
      <c r="CM62" s="69"/>
      <c r="CN62" s="69"/>
      <c r="CO62" s="69"/>
      <c r="CP62" s="70"/>
      <c r="CQ62" s="67"/>
      <c r="CR62" s="67"/>
      <c r="CS62" s="67"/>
      <c r="CT62" s="71"/>
    </row>
    <row r="63" spans="1:99">
      <c r="A63" s="19">
        <f>AC63</f>
        <v>0.16261744966443</v>
      </c>
      <c r="B63" s="39"/>
      <c r="C63" s="39"/>
      <c r="D63" s="39"/>
      <c r="E63" s="39"/>
      <c r="F63" s="39"/>
      <c r="G63" s="39"/>
      <c r="H63" s="40" t="s">
        <v>201</v>
      </c>
      <c r="I63" s="40"/>
      <c r="J63" s="40"/>
      <c r="K63" s="184">
        <f>SUM(K6:K62)</f>
        <v>1490000</v>
      </c>
      <c r="L63" s="41">
        <f>SUM(L6:L62)</f>
        <v>662</v>
      </c>
      <c r="M63" s="41">
        <f>SUM(M6:M62)</f>
        <v>267</v>
      </c>
      <c r="N63" s="41">
        <f>SUM(N6:N62)</f>
        <v>428</v>
      </c>
      <c r="O63" s="41">
        <f>SUM(O6:O62)</f>
        <v>123</v>
      </c>
      <c r="P63" s="41">
        <f>SUM(P6:P62)</f>
        <v>0</v>
      </c>
      <c r="Q63" s="41">
        <f>SUM(Q6:Q62)</f>
        <v>123</v>
      </c>
      <c r="R63" s="42">
        <f>IFERROR(Q63/N63,"-")</f>
        <v>0.28738317757009</v>
      </c>
      <c r="S63" s="77">
        <f>SUM(S6:S62)</f>
        <v>31</v>
      </c>
      <c r="T63" s="77">
        <f>SUM(T6:T62)</f>
        <v>15</v>
      </c>
      <c r="U63" s="42">
        <f>IFERROR(S63/Q63,"-")</f>
        <v>0.2520325203252</v>
      </c>
      <c r="V63" s="43">
        <f>IFERROR(K63/Q63,"-")</f>
        <v>12113.821138211</v>
      </c>
      <c r="W63" s="44">
        <f>SUM(W6:W62)</f>
        <v>9</v>
      </c>
      <c r="X63" s="42">
        <f>IFERROR(W63/Q63,"-")</f>
        <v>0.073170731707317</v>
      </c>
      <c r="Y63" s="184">
        <f>SUM(Y6:Y62)</f>
        <v>242300</v>
      </c>
      <c r="Z63" s="184">
        <f>IFERROR(Y63/Q63,"-")</f>
        <v>1969.918699187</v>
      </c>
      <c r="AA63" s="184">
        <f>IFERROR(Y63/W63,"-")</f>
        <v>26922.222222222</v>
      </c>
      <c r="AB63" s="184">
        <f>Y63-K63</f>
        <v>-1247700</v>
      </c>
      <c r="AC63" s="46">
        <f>Y63/K63</f>
        <v>0.16261744966443</v>
      </c>
      <c r="AD63" s="59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6"/>
    <mergeCell ref="K22:K26"/>
    <mergeCell ref="V22:V26"/>
    <mergeCell ref="AB22:AB26"/>
    <mergeCell ref="AC22:AC26"/>
    <mergeCell ref="A27:A31"/>
    <mergeCell ref="K27:K31"/>
    <mergeCell ref="V27:V31"/>
    <mergeCell ref="AB27:AB31"/>
    <mergeCell ref="AC27:AC31"/>
    <mergeCell ref="A32:A36"/>
    <mergeCell ref="K32:K36"/>
    <mergeCell ref="V32:V36"/>
    <mergeCell ref="AB32:AB36"/>
    <mergeCell ref="AC32:AC36"/>
    <mergeCell ref="A37:A40"/>
    <mergeCell ref="K37:K40"/>
    <mergeCell ref="V37:V40"/>
    <mergeCell ref="AB37:AB40"/>
    <mergeCell ref="AC37:AC40"/>
    <mergeCell ref="A41:A56"/>
    <mergeCell ref="K41:K56"/>
    <mergeCell ref="V41:V56"/>
    <mergeCell ref="AB41:AB56"/>
    <mergeCell ref="AC41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0.33</v>
      </c>
      <c r="B6" s="189" t="s">
        <v>203</v>
      </c>
      <c r="C6" s="189" t="s">
        <v>58</v>
      </c>
      <c r="D6" s="189" t="s">
        <v>204</v>
      </c>
      <c r="E6" s="189" t="s">
        <v>73</v>
      </c>
      <c r="F6" s="189" t="s">
        <v>205</v>
      </c>
      <c r="G6" s="189" t="s">
        <v>206</v>
      </c>
      <c r="H6" s="89" t="s">
        <v>207</v>
      </c>
      <c r="I6" s="89" t="s">
        <v>208</v>
      </c>
      <c r="J6" s="89" t="s">
        <v>209</v>
      </c>
      <c r="K6" s="181">
        <v>200000</v>
      </c>
      <c r="L6" s="80">
        <v>57</v>
      </c>
      <c r="M6" s="80">
        <v>0</v>
      </c>
      <c r="N6" s="80">
        <v>153</v>
      </c>
      <c r="O6" s="91">
        <v>9</v>
      </c>
      <c r="P6" s="92">
        <v>1</v>
      </c>
      <c r="Q6" s="93">
        <f>O6+P6</f>
        <v>10</v>
      </c>
      <c r="R6" s="81">
        <f>IFERROR(Q6/N6,"-")</f>
        <v>0.065359477124183</v>
      </c>
      <c r="S6" s="80">
        <v>8</v>
      </c>
      <c r="T6" s="80">
        <v>3</v>
      </c>
      <c r="U6" s="81">
        <f>IFERROR(T6/(Q6),"-")</f>
        <v>0.3</v>
      </c>
      <c r="V6" s="82">
        <f>IFERROR(K6/SUM(Q6:Q7),"-")</f>
        <v>9523.8095238095</v>
      </c>
      <c r="W6" s="83">
        <v>1</v>
      </c>
      <c r="X6" s="81">
        <f>IF(Q6=0,"-",W6/Q6)</f>
        <v>0.1</v>
      </c>
      <c r="Y6" s="186">
        <v>5000</v>
      </c>
      <c r="Z6" s="187">
        <f>IFERROR(Y6/Q6,"-")</f>
        <v>500</v>
      </c>
      <c r="AA6" s="187">
        <f>IFERROR(Y6/W6,"-")</f>
        <v>5000</v>
      </c>
      <c r="AB6" s="181">
        <f>SUM(Y6:Y7)-SUM(K6:K7)</f>
        <v>-134000</v>
      </c>
      <c r="AC6" s="85">
        <f>SUM(Y6:Y7)/SUM(K6:K7)</f>
        <v>0.33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0.4</v>
      </c>
      <c r="BZ6" s="128">
        <v>1</v>
      </c>
      <c r="CA6" s="129">
        <f>IFERROR(BZ6/BX6,"-")</f>
        <v>0.25</v>
      </c>
      <c r="CB6" s="130">
        <v>5000</v>
      </c>
      <c r="CC6" s="131">
        <f>IFERROR(CB6/BX6,"-")</f>
        <v>1250</v>
      </c>
      <c r="CD6" s="132">
        <v>1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5000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210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133</v>
      </c>
      <c r="M7" s="80">
        <v>53</v>
      </c>
      <c r="N7" s="80">
        <v>20</v>
      </c>
      <c r="O7" s="91">
        <v>11</v>
      </c>
      <c r="P7" s="92">
        <v>0</v>
      </c>
      <c r="Q7" s="93">
        <f>O7+P7</f>
        <v>11</v>
      </c>
      <c r="R7" s="81">
        <f>IFERROR(Q7/N7,"-")</f>
        <v>0.55</v>
      </c>
      <c r="S7" s="80">
        <v>8</v>
      </c>
      <c r="T7" s="80">
        <v>0</v>
      </c>
      <c r="U7" s="81">
        <f>IFERROR(T7/(Q7),"-")</f>
        <v>0</v>
      </c>
      <c r="V7" s="82"/>
      <c r="W7" s="83">
        <v>3</v>
      </c>
      <c r="X7" s="81">
        <f>IF(Q7=0,"-",W7/Q7)</f>
        <v>0.27272727272727</v>
      </c>
      <c r="Y7" s="186">
        <v>61000</v>
      </c>
      <c r="Z7" s="187">
        <f>IFERROR(Y7/Q7,"-")</f>
        <v>5545.4545454545</v>
      </c>
      <c r="AA7" s="187">
        <f>IFERROR(Y7/W7,"-")</f>
        <v>20333.333333333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3</v>
      </c>
      <c r="BP7" s="120">
        <f>IF(Q7=0,"",IF(BO7=0,"",(BO7/Q7)))</f>
        <v>0.27272727272727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5</v>
      </c>
      <c r="BY7" s="127">
        <f>IF(Q7=0,"",IF(BX7=0,"",(BX7/Q7)))</f>
        <v>0.45454545454545</v>
      </c>
      <c r="BZ7" s="128">
        <v>2</v>
      </c>
      <c r="CA7" s="129">
        <f>IFERROR(BZ7/BX7,"-")</f>
        <v>0.4</v>
      </c>
      <c r="CB7" s="130">
        <v>60000</v>
      </c>
      <c r="CC7" s="131">
        <f>IFERROR(CB7/BX7,"-")</f>
        <v>12000</v>
      </c>
      <c r="CD7" s="132">
        <v>1</v>
      </c>
      <c r="CE7" s="132"/>
      <c r="CF7" s="132">
        <v>1</v>
      </c>
      <c r="CG7" s="133">
        <v>3</v>
      </c>
      <c r="CH7" s="134">
        <f>IF(Q7=0,"",IF(CG7=0,"",(CG7/Q7)))</f>
        <v>0.27272727272727</v>
      </c>
      <c r="CI7" s="135">
        <v>1</v>
      </c>
      <c r="CJ7" s="136">
        <f>IFERROR(CI7/CG7,"-")</f>
        <v>0.33333333333333</v>
      </c>
      <c r="CK7" s="137">
        <v>1000</v>
      </c>
      <c r="CL7" s="138">
        <f>IFERROR(CK7/CG7,"-")</f>
        <v>333.33333333333</v>
      </c>
      <c r="CM7" s="139">
        <v>1</v>
      </c>
      <c r="CN7" s="139"/>
      <c r="CO7" s="139"/>
      <c r="CP7" s="140">
        <v>3</v>
      </c>
      <c r="CQ7" s="141">
        <v>61000</v>
      </c>
      <c r="CR7" s="141">
        <v>55000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0.84133333333333</v>
      </c>
      <c r="B8" s="189" t="s">
        <v>211</v>
      </c>
      <c r="C8" s="189" t="s">
        <v>212</v>
      </c>
      <c r="D8" s="189" t="s">
        <v>213</v>
      </c>
      <c r="E8" s="189" t="s">
        <v>214</v>
      </c>
      <c r="F8" s="189"/>
      <c r="G8" s="189" t="s">
        <v>75</v>
      </c>
      <c r="H8" s="89" t="s">
        <v>215</v>
      </c>
      <c r="I8" s="89" t="s">
        <v>216</v>
      </c>
      <c r="J8" s="89" t="s">
        <v>164</v>
      </c>
      <c r="K8" s="181">
        <v>75000</v>
      </c>
      <c r="L8" s="80">
        <v>11</v>
      </c>
      <c r="M8" s="80">
        <v>0</v>
      </c>
      <c r="N8" s="80">
        <v>34</v>
      </c>
      <c r="O8" s="91">
        <v>5</v>
      </c>
      <c r="P8" s="92">
        <v>0</v>
      </c>
      <c r="Q8" s="93">
        <f>O8+P8</f>
        <v>5</v>
      </c>
      <c r="R8" s="81">
        <f>IFERROR(Q8/N8,"-")</f>
        <v>0.14705882352941</v>
      </c>
      <c r="S8" s="80">
        <v>3</v>
      </c>
      <c r="T8" s="80">
        <v>0</v>
      </c>
      <c r="U8" s="81">
        <f>IFERROR(T8/(Q8),"-")</f>
        <v>0</v>
      </c>
      <c r="V8" s="82">
        <f>IFERROR(K8/SUM(Q8:Q9),"-")</f>
        <v>6818.1818181818</v>
      </c>
      <c r="W8" s="83">
        <v>3</v>
      </c>
      <c r="X8" s="81">
        <f>IF(Q8=0,"-",W8/Q8)</f>
        <v>0.6</v>
      </c>
      <c r="Y8" s="186">
        <v>55100</v>
      </c>
      <c r="Z8" s="187">
        <f>IFERROR(Y8/Q8,"-")</f>
        <v>11020</v>
      </c>
      <c r="AA8" s="187">
        <f>IFERROR(Y8/W8,"-")</f>
        <v>18366.666666667</v>
      </c>
      <c r="AB8" s="181">
        <f>SUM(Y8:Y9)-SUM(K8:K9)</f>
        <v>-11900</v>
      </c>
      <c r="AC8" s="85">
        <f>SUM(Y8:Y9)/SUM(K8:K9)</f>
        <v>0.84133333333333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0.2</v>
      </c>
      <c r="AY8" s="106">
        <v>1</v>
      </c>
      <c r="AZ8" s="108">
        <f>IFERROR(AY8/AW8,"-")</f>
        <v>1</v>
      </c>
      <c r="BA8" s="109">
        <v>5100</v>
      </c>
      <c r="BB8" s="110">
        <f>IFERROR(BA8/AW8,"-")</f>
        <v>5100</v>
      </c>
      <c r="BC8" s="111">
        <v>1</v>
      </c>
      <c r="BD8" s="111"/>
      <c r="BE8" s="111"/>
      <c r="BF8" s="112">
        <v>1</v>
      </c>
      <c r="BG8" s="113">
        <f>IF(Q8=0,"",IF(BF8=0,"",(BF8/Q8)))</f>
        <v>0.2</v>
      </c>
      <c r="BH8" s="112">
        <v>1</v>
      </c>
      <c r="BI8" s="114">
        <f>IFERROR(BH8/BF8,"-")</f>
        <v>1</v>
      </c>
      <c r="BJ8" s="115">
        <v>45000</v>
      </c>
      <c r="BK8" s="116">
        <f>IFERROR(BJ8/BF8,"-")</f>
        <v>45000</v>
      </c>
      <c r="BL8" s="117"/>
      <c r="BM8" s="117"/>
      <c r="BN8" s="117">
        <v>1</v>
      </c>
      <c r="BO8" s="119">
        <v>1</v>
      </c>
      <c r="BP8" s="120">
        <f>IF(Q8=0,"",IF(BO8=0,"",(BO8/Q8)))</f>
        <v>0.2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0.4</v>
      </c>
      <c r="BZ8" s="128">
        <v>1</v>
      </c>
      <c r="CA8" s="129">
        <f>IFERROR(BZ8/BX8,"-")</f>
        <v>0.5</v>
      </c>
      <c r="CB8" s="130">
        <v>5000</v>
      </c>
      <c r="CC8" s="131">
        <f>IFERROR(CB8/BX8,"-")</f>
        <v>2500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3</v>
      </c>
      <c r="CQ8" s="141">
        <v>55100</v>
      </c>
      <c r="CR8" s="141">
        <v>45000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217</v>
      </c>
      <c r="C9" s="189" t="s">
        <v>212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49</v>
      </c>
      <c r="M9" s="80">
        <v>27</v>
      </c>
      <c r="N9" s="80">
        <v>17</v>
      </c>
      <c r="O9" s="91">
        <v>6</v>
      </c>
      <c r="P9" s="92">
        <v>0</v>
      </c>
      <c r="Q9" s="93">
        <f>O9+P9</f>
        <v>6</v>
      </c>
      <c r="R9" s="81">
        <f>IFERROR(Q9/N9,"-")</f>
        <v>0.35294117647059</v>
      </c>
      <c r="S9" s="80">
        <v>5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0.16666666666667</v>
      </c>
      <c r="Y9" s="186">
        <v>8000</v>
      </c>
      <c r="Z9" s="187">
        <f>IFERROR(Y9/Q9,"-")</f>
        <v>1333.3333333333</v>
      </c>
      <c r="AA9" s="187">
        <f>IFERROR(Y9/W9,"-")</f>
        <v>8000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0.16666666666667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3</v>
      </c>
      <c r="BP9" s="120">
        <f>IF(Q9=0,"",IF(BO9=0,"",(BO9/Q9)))</f>
        <v>0.5</v>
      </c>
      <c r="BQ9" s="121">
        <v>1</v>
      </c>
      <c r="BR9" s="122">
        <f>IFERROR(BQ9/BO9,"-")</f>
        <v>0.33333333333333</v>
      </c>
      <c r="BS9" s="123">
        <v>3000</v>
      </c>
      <c r="BT9" s="124">
        <f>IFERROR(BS9/BO9,"-")</f>
        <v>1000</v>
      </c>
      <c r="BU9" s="125">
        <v>1</v>
      </c>
      <c r="BV9" s="125"/>
      <c r="BW9" s="125"/>
      <c r="BX9" s="126">
        <v>1</v>
      </c>
      <c r="BY9" s="127">
        <f>IF(Q9=0,"",IF(BX9=0,"",(BX9/Q9)))</f>
        <v>0.16666666666667</v>
      </c>
      <c r="BZ9" s="128">
        <v>1</v>
      </c>
      <c r="CA9" s="129">
        <f>IFERROR(BZ9/BX9,"-")</f>
        <v>1</v>
      </c>
      <c r="CB9" s="130">
        <v>5000</v>
      </c>
      <c r="CC9" s="131">
        <f>IFERROR(CB9/BX9,"-")</f>
        <v>5000</v>
      </c>
      <c r="CD9" s="132">
        <v>1</v>
      </c>
      <c r="CE9" s="132"/>
      <c r="CF9" s="132"/>
      <c r="CG9" s="133">
        <v>1</v>
      </c>
      <c r="CH9" s="134">
        <f>IF(Q9=0,"",IF(CG9=0,"",(CG9/Q9)))</f>
        <v>0.16666666666667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8000</v>
      </c>
      <c r="CR9" s="141">
        <v>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0.46945454545455</v>
      </c>
      <c r="B12" s="39"/>
      <c r="C12" s="39"/>
      <c r="D12" s="39"/>
      <c r="E12" s="39"/>
      <c r="F12" s="39"/>
      <c r="G12" s="39"/>
      <c r="H12" s="40" t="s">
        <v>218</v>
      </c>
      <c r="I12" s="40"/>
      <c r="J12" s="40"/>
      <c r="K12" s="184">
        <f>SUM(K6:K11)</f>
        <v>275000</v>
      </c>
      <c r="L12" s="41">
        <f>SUM(L6:L11)</f>
        <v>250</v>
      </c>
      <c r="M12" s="41">
        <f>SUM(M6:M11)</f>
        <v>80</v>
      </c>
      <c r="N12" s="41">
        <f>SUM(N6:N11)</f>
        <v>224</v>
      </c>
      <c r="O12" s="41">
        <f>SUM(O6:O11)</f>
        <v>31</v>
      </c>
      <c r="P12" s="41">
        <f>SUM(P6:P11)</f>
        <v>1</v>
      </c>
      <c r="Q12" s="41">
        <f>SUM(Q6:Q11)</f>
        <v>32</v>
      </c>
      <c r="R12" s="42">
        <f>IFERROR(Q12/N12,"-")</f>
        <v>0.14285714285714</v>
      </c>
      <c r="S12" s="77">
        <f>SUM(S6:S11)</f>
        <v>24</v>
      </c>
      <c r="T12" s="77">
        <f>SUM(T6:T11)</f>
        <v>3</v>
      </c>
      <c r="U12" s="42">
        <f>IFERROR(S12/Q12,"-")</f>
        <v>0.75</v>
      </c>
      <c r="V12" s="43">
        <f>IFERROR(K12/Q12,"-")</f>
        <v>8593.75</v>
      </c>
      <c r="W12" s="44">
        <f>SUM(W6:W11)</f>
        <v>8</v>
      </c>
      <c r="X12" s="42">
        <f>IFERROR(W12/Q12,"-")</f>
        <v>0.25</v>
      </c>
      <c r="Y12" s="184">
        <f>SUM(Y6:Y11)</f>
        <v>129100</v>
      </c>
      <c r="Z12" s="184">
        <f>IFERROR(Y12/Q12,"-")</f>
        <v>4034.375</v>
      </c>
      <c r="AA12" s="184">
        <f>IFERROR(Y12/W12,"-")</f>
        <v>16137.5</v>
      </c>
      <c r="AB12" s="184">
        <f>Y12-K12</f>
        <v>-145900</v>
      </c>
      <c r="AC12" s="46">
        <f>Y12/K12</f>
        <v>0.46945454545455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219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220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221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222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223</v>
      </c>
      <c r="C6" s="189" t="s">
        <v>224</v>
      </c>
      <c r="D6" s="189"/>
      <c r="E6" s="189" t="s">
        <v>75</v>
      </c>
      <c r="F6" s="89" t="s">
        <v>225</v>
      </c>
      <c r="G6" s="89" t="s">
        <v>226</v>
      </c>
      <c r="H6" s="181">
        <v>0</v>
      </c>
      <c r="I6" s="84">
        <v>1500</v>
      </c>
      <c r="J6" s="80">
        <v>0</v>
      </c>
      <c r="K6" s="80">
        <v>0</v>
      </c>
      <c r="L6" s="80">
        <v>2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227</v>
      </c>
      <c r="C7" s="189" t="s">
        <v>224</v>
      </c>
      <c r="D7" s="189"/>
      <c r="E7" s="189" t="s">
        <v>75</v>
      </c>
      <c r="F7" s="89" t="s">
        <v>228</v>
      </c>
      <c r="G7" s="89" t="s">
        <v>226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229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2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230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220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231</v>
      </c>
      <c r="C6" s="189" t="s">
        <v>232</v>
      </c>
      <c r="D6" s="189" t="s">
        <v>233</v>
      </c>
      <c r="E6" s="189" t="s">
        <v>206</v>
      </c>
      <c r="F6" s="89" t="s">
        <v>234</v>
      </c>
      <c r="G6" s="89" t="s">
        <v>226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0.74822197632669</v>
      </c>
      <c r="B7" s="189" t="s">
        <v>235</v>
      </c>
      <c r="C7" s="189" t="s">
        <v>232</v>
      </c>
      <c r="D7" s="189" t="s">
        <v>233</v>
      </c>
      <c r="E7" s="189" t="s">
        <v>206</v>
      </c>
      <c r="F7" s="89" t="s">
        <v>236</v>
      </c>
      <c r="G7" s="89" t="s">
        <v>226</v>
      </c>
      <c r="H7" s="181">
        <v>3484768</v>
      </c>
      <c r="I7" s="80">
        <v>5666</v>
      </c>
      <c r="J7" s="80">
        <v>0</v>
      </c>
      <c r="K7" s="80">
        <v>130162</v>
      </c>
      <c r="L7" s="93">
        <v>916</v>
      </c>
      <c r="M7" s="81">
        <f>IFERROR(L7/K7,"-")</f>
        <v>0.0070373841827876</v>
      </c>
      <c r="N7" s="80">
        <v>160</v>
      </c>
      <c r="O7" s="80">
        <v>219</v>
      </c>
      <c r="P7" s="81">
        <f>IFERROR(N7/(L7),"-")</f>
        <v>0.17467248908297</v>
      </c>
      <c r="Q7" s="82">
        <f>IFERROR(H7/SUM(L7:L7),"-")</f>
        <v>3804.3318777293</v>
      </c>
      <c r="R7" s="83">
        <v>94</v>
      </c>
      <c r="S7" s="81">
        <f>IF(L7=0,"-",R7/L7)</f>
        <v>0.10262008733624</v>
      </c>
      <c r="T7" s="186">
        <v>2607380</v>
      </c>
      <c r="U7" s="187">
        <f>IFERROR(T7/L7,"-")</f>
        <v>2846.4847161572</v>
      </c>
      <c r="V7" s="187">
        <f>IFERROR(T7/R7,"-")</f>
        <v>27738.085106383</v>
      </c>
      <c r="W7" s="181">
        <f>SUM(T7:T7)-SUM(H7:H7)</f>
        <v>-877388</v>
      </c>
      <c r="X7" s="85">
        <f>SUM(T7:T7)/SUM(H7:H7)</f>
        <v>0.74822197632669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>
        <v>3</v>
      </c>
      <c r="AS7" s="107">
        <f>IF(L7=0,"",IF(AR7=0,"",(AR7/L7)))</f>
        <v>0.0032751091703057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25</v>
      </c>
      <c r="BB7" s="113">
        <f>IF(L7=0,"",IF(BA7=0,"",(BA7/L7)))</f>
        <v>0.027292576419214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410</v>
      </c>
      <c r="BK7" s="120">
        <f>IF(L7=0,"",IF(BJ7=0,"",(BJ7/L7)))</f>
        <v>0.44759825327511</v>
      </c>
      <c r="BL7" s="121">
        <v>30</v>
      </c>
      <c r="BM7" s="122">
        <f>IFERROR(BL7/BJ7,"-")</f>
        <v>0.073170731707317</v>
      </c>
      <c r="BN7" s="123">
        <v>777480</v>
      </c>
      <c r="BO7" s="124">
        <f>IFERROR(BN7/BJ7,"-")</f>
        <v>1896.2926829268</v>
      </c>
      <c r="BP7" s="125">
        <v>14</v>
      </c>
      <c r="BQ7" s="125">
        <v>6</v>
      </c>
      <c r="BR7" s="125">
        <v>10</v>
      </c>
      <c r="BS7" s="126">
        <v>351</v>
      </c>
      <c r="BT7" s="127">
        <f>IF(L7=0,"",IF(BS7=0,"",(BS7/L7)))</f>
        <v>0.38318777292576</v>
      </c>
      <c r="BU7" s="128">
        <v>45</v>
      </c>
      <c r="BV7" s="129">
        <f>IFERROR(BU7/BS7,"-")</f>
        <v>0.12820512820513</v>
      </c>
      <c r="BW7" s="130">
        <v>641000</v>
      </c>
      <c r="BX7" s="131">
        <f>IFERROR(BW7/BS7,"-")</f>
        <v>1826.2108262108</v>
      </c>
      <c r="BY7" s="132">
        <v>20</v>
      </c>
      <c r="BZ7" s="132">
        <v>11</v>
      </c>
      <c r="CA7" s="132">
        <v>14</v>
      </c>
      <c r="CB7" s="133">
        <v>127</v>
      </c>
      <c r="CC7" s="134">
        <f>IF(L7=0,"",IF(CB7=0,"",(CB7/L7)))</f>
        <v>0.13864628820961</v>
      </c>
      <c r="CD7" s="135">
        <v>19</v>
      </c>
      <c r="CE7" s="136">
        <f>IFERROR(CD7/CB7,"-")</f>
        <v>0.1496062992126</v>
      </c>
      <c r="CF7" s="137">
        <v>1188900</v>
      </c>
      <c r="CG7" s="138">
        <f>IFERROR(CF7/CB7,"-")</f>
        <v>9361.4173228346</v>
      </c>
      <c r="CH7" s="139">
        <v>2</v>
      </c>
      <c r="CI7" s="139">
        <v>5</v>
      </c>
      <c r="CJ7" s="139">
        <v>12</v>
      </c>
      <c r="CK7" s="140">
        <v>94</v>
      </c>
      <c r="CL7" s="141">
        <v>2607380</v>
      </c>
      <c r="CM7" s="141">
        <v>464000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0.5991796954142</v>
      </c>
      <c r="B8" s="189" t="s">
        <v>237</v>
      </c>
      <c r="C8" s="189" t="s">
        <v>232</v>
      </c>
      <c r="D8" s="189" t="s">
        <v>233</v>
      </c>
      <c r="E8" s="189" t="s">
        <v>206</v>
      </c>
      <c r="F8" s="89" t="s">
        <v>238</v>
      </c>
      <c r="G8" s="89" t="s">
        <v>226</v>
      </c>
      <c r="H8" s="181">
        <v>1880521</v>
      </c>
      <c r="I8" s="80">
        <v>1548</v>
      </c>
      <c r="J8" s="80">
        <v>0</v>
      </c>
      <c r="K8" s="80">
        <v>46764</v>
      </c>
      <c r="L8" s="93">
        <v>689</v>
      </c>
      <c r="M8" s="81">
        <f>IFERROR(L8/K8,"-")</f>
        <v>0.014733555726627</v>
      </c>
      <c r="N8" s="80">
        <v>87</v>
      </c>
      <c r="O8" s="80">
        <v>226</v>
      </c>
      <c r="P8" s="81">
        <f>IFERROR(N8/(L8),"-")</f>
        <v>0.12626995645864</v>
      </c>
      <c r="Q8" s="82">
        <f>IFERROR(H8/SUM(L8:L8),"-")</f>
        <v>2729.3483309144</v>
      </c>
      <c r="R8" s="83">
        <v>72</v>
      </c>
      <c r="S8" s="81">
        <f>IF(L8=0,"-",R8/L8)</f>
        <v>0.1044992743106</v>
      </c>
      <c r="T8" s="186">
        <v>1126770</v>
      </c>
      <c r="U8" s="187">
        <f>IFERROR(T8/L8,"-")</f>
        <v>1635.3701015965</v>
      </c>
      <c r="V8" s="187">
        <f>IFERROR(T8/R8,"-")</f>
        <v>15649.583333333</v>
      </c>
      <c r="W8" s="181">
        <f>SUM(T8:T8)-SUM(H8:H8)</f>
        <v>-753751</v>
      </c>
      <c r="X8" s="85">
        <f>SUM(T8:T8)/SUM(H8:H8)</f>
        <v>0.5991796954142</v>
      </c>
      <c r="Y8" s="78"/>
      <c r="Z8" s="94">
        <v>40</v>
      </c>
      <c r="AA8" s="95">
        <f>IF(L8=0,"",IF(Z8=0,"",(Z8/L8)))</f>
        <v>0.058055152394775</v>
      </c>
      <c r="AB8" s="94">
        <v>1</v>
      </c>
      <c r="AC8" s="96">
        <f>IFERROR(AB8/Z8,"-")</f>
        <v>0.025</v>
      </c>
      <c r="AD8" s="97">
        <v>11000</v>
      </c>
      <c r="AE8" s="98">
        <f>IFERROR(AD8/Z8,"-")</f>
        <v>275</v>
      </c>
      <c r="AF8" s="99"/>
      <c r="AG8" s="99"/>
      <c r="AH8" s="99">
        <v>1</v>
      </c>
      <c r="AI8" s="100">
        <v>106</v>
      </c>
      <c r="AJ8" s="101">
        <f>IF(L8=0,"",IF(AI8=0,"",(AI8/L8)))</f>
        <v>0.15384615384615</v>
      </c>
      <c r="AK8" s="100">
        <v>5</v>
      </c>
      <c r="AL8" s="102">
        <f>IFERROR(AK8/AI8,"-")</f>
        <v>0.047169811320755</v>
      </c>
      <c r="AM8" s="103">
        <v>16000</v>
      </c>
      <c r="AN8" s="104">
        <f>IFERROR(AM8/AI8,"-")</f>
        <v>150.94339622642</v>
      </c>
      <c r="AO8" s="105">
        <v>4</v>
      </c>
      <c r="AP8" s="105">
        <v>1</v>
      </c>
      <c r="AQ8" s="105"/>
      <c r="AR8" s="106">
        <v>101</v>
      </c>
      <c r="AS8" s="107">
        <f>IF(L8=0,"",IF(AR8=0,"",(AR8/L8)))</f>
        <v>0.14658925979681</v>
      </c>
      <c r="AT8" s="106">
        <v>4</v>
      </c>
      <c r="AU8" s="108">
        <f>IFERROR(AT8/AR8,"-")</f>
        <v>0.03960396039604</v>
      </c>
      <c r="AV8" s="109">
        <v>136600</v>
      </c>
      <c r="AW8" s="110">
        <f>IFERROR(AV8/AR8,"-")</f>
        <v>1352.4752475248</v>
      </c>
      <c r="AX8" s="111">
        <v>2</v>
      </c>
      <c r="AY8" s="111"/>
      <c r="AZ8" s="111">
        <v>2</v>
      </c>
      <c r="BA8" s="112">
        <v>139</v>
      </c>
      <c r="BB8" s="113">
        <f>IF(L8=0,"",IF(BA8=0,"",(BA8/L8)))</f>
        <v>0.20174165457184</v>
      </c>
      <c r="BC8" s="112">
        <v>15</v>
      </c>
      <c r="BD8" s="114">
        <f>IFERROR(BC8/BA8,"-")</f>
        <v>0.10791366906475</v>
      </c>
      <c r="BE8" s="115">
        <v>121090</v>
      </c>
      <c r="BF8" s="116">
        <f>IFERROR(BE8/BA8,"-")</f>
        <v>871.15107913669</v>
      </c>
      <c r="BG8" s="117">
        <v>12</v>
      </c>
      <c r="BH8" s="117">
        <v>1</v>
      </c>
      <c r="BI8" s="117">
        <v>2</v>
      </c>
      <c r="BJ8" s="119">
        <v>179</v>
      </c>
      <c r="BK8" s="120">
        <f>IF(L8=0,"",IF(BJ8=0,"",(BJ8/L8)))</f>
        <v>0.25979680696662</v>
      </c>
      <c r="BL8" s="121">
        <v>23</v>
      </c>
      <c r="BM8" s="122">
        <f>IFERROR(BL8/BJ8,"-")</f>
        <v>0.12849162011173</v>
      </c>
      <c r="BN8" s="123">
        <v>453080</v>
      </c>
      <c r="BO8" s="124">
        <f>IFERROR(BN8/BJ8,"-")</f>
        <v>2531.1731843575</v>
      </c>
      <c r="BP8" s="125">
        <v>10</v>
      </c>
      <c r="BQ8" s="125">
        <v>1</v>
      </c>
      <c r="BR8" s="125">
        <v>12</v>
      </c>
      <c r="BS8" s="126">
        <v>96</v>
      </c>
      <c r="BT8" s="127">
        <f>IF(L8=0,"",IF(BS8=0,"",(BS8/L8)))</f>
        <v>0.13933236574746</v>
      </c>
      <c r="BU8" s="128">
        <v>18</v>
      </c>
      <c r="BV8" s="129">
        <f>IFERROR(BU8/BS8,"-")</f>
        <v>0.1875</v>
      </c>
      <c r="BW8" s="130">
        <v>224000</v>
      </c>
      <c r="BX8" s="131">
        <f>IFERROR(BW8/BS8,"-")</f>
        <v>2333.3333333333</v>
      </c>
      <c r="BY8" s="132">
        <v>9</v>
      </c>
      <c r="BZ8" s="132">
        <v>3</v>
      </c>
      <c r="CA8" s="132">
        <v>6</v>
      </c>
      <c r="CB8" s="133">
        <v>28</v>
      </c>
      <c r="CC8" s="134">
        <f>IF(L8=0,"",IF(CB8=0,"",(CB8/L8)))</f>
        <v>0.040638606676343</v>
      </c>
      <c r="CD8" s="135">
        <v>6</v>
      </c>
      <c r="CE8" s="136">
        <f>IFERROR(CD8/CB8,"-")</f>
        <v>0.21428571428571</v>
      </c>
      <c r="CF8" s="137">
        <v>165000</v>
      </c>
      <c r="CG8" s="138">
        <f>IFERROR(CF8/CB8,"-")</f>
        <v>5892.8571428571</v>
      </c>
      <c r="CH8" s="139">
        <v>2</v>
      </c>
      <c r="CI8" s="139">
        <v>1</v>
      </c>
      <c r="CJ8" s="139">
        <v>3</v>
      </c>
      <c r="CK8" s="140">
        <v>72</v>
      </c>
      <c r="CL8" s="141">
        <v>1126770</v>
      </c>
      <c r="CM8" s="141">
        <v>120000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239</v>
      </c>
      <c r="C9" s="189" t="s">
        <v>232</v>
      </c>
      <c r="D9" s="189" t="s">
        <v>233</v>
      </c>
      <c r="E9" s="189" t="s">
        <v>206</v>
      </c>
      <c r="F9" s="89" t="s">
        <v>240</v>
      </c>
      <c r="G9" s="89" t="s">
        <v>226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0.61427737455236</v>
      </c>
      <c r="B10" s="189" t="s">
        <v>241</v>
      </c>
      <c r="C10" s="189" t="s">
        <v>232</v>
      </c>
      <c r="D10" s="189" t="s">
        <v>233</v>
      </c>
      <c r="E10" s="189" t="s">
        <v>206</v>
      </c>
      <c r="F10" s="89" t="s">
        <v>242</v>
      </c>
      <c r="G10" s="89" t="s">
        <v>226</v>
      </c>
      <c r="H10" s="181">
        <v>229538</v>
      </c>
      <c r="I10" s="80">
        <v>139</v>
      </c>
      <c r="J10" s="80">
        <v>0</v>
      </c>
      <c r="K10" s="80">
        <v>16131</v>
      </c>
      <c r="L10" s="93">
        <v>32</v>
      </c>
      <c r="M10" s="81">
        <f>IFERROR(L10/K10,"-")</f>
        <v>0.0019837579815263</v>
      </c>
      <c r="N10" s="80">
        <v>9</v>
      </c>
      <c r="O10" s="80">
        <v>9</v>
      </c>
      <c r="P10" s="81">
        <f>IFERROR(N10/(L10),"-")</f>
        <v>0.28125</v>
      </c>
      <c r="Q10" s="82">
        <f>IFERROR(H10/SUM(L10:L10),"-")</f>
        <v>7173.0625</v>
      </c>
      <c r="R10" s="83">
        <v>5</v>
      </c>
      <c r="S10" s="81">
        <f>IF(L10=0,"-",R10/L10)</f>
        <v>0.15625</v>
      </c>
      <c r="T10" s="186">
        <v>141000</v>
      </c>
      <c r="U10" s="187">
        <f>IFERROR(T10/L10,"-")</f>
        <v>4406.25</v>
      </c>
      <c r="V10" s="187">
        <f>IFERROR(T10/R10,"-")</f>
        <v>28200</v>
      </c>
      <c r="W10" s="181">
        <f>SUM(T10:T10)-SUM(H10:H10)</f>
        <v>-88538</v>
      </c>
      <c r="X10" s="85">
        <f>SUM(T10:T10)/SUM(H10:H10)</f>
        <v>0.61427737455236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>
        <v>1</v>
      </c>
      <c r="AS10" s="107">
        <f>IF(L10=0,"",IF(AR10=0,"",(AR10/L10)))</f>
        <v>0.03125</v>
      </c>
      <c r="AT10" s="106"/>
      <c r="AU10" s="108">
        <f>IFERROR(AT10/AR10,"-")</f>
        <v>0</v>
      </c>
      <c r="AV10" s="109"/>
      <c r="AW10" s="110">
        <f>IFERROR(AV10/AR10,"-")</f>
        <v>0</v>
      </c>
      <c r="AX10" s="111"/>
      <c r="AY10" s="111"/>
      <c r="AZ10" s="111"/>
      <c r="BA10" s="112">
        <v>4</v>
      </c>
      <c r="BB10" s="113">
        <f>IF(L10=0,"",IF(BA10=0,"",(BA10/L10)))</f>
        <v>0.125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13</v>
      </c>
      <c r="BK10" s="120">
        <f>IF(L10=0,"",IF(BJ10=0,"",(BJ10/L10)))</f>
        <v>0.40625</v>
      </c>
      <c r="BL10" s="121">
        <v>3</v>
      </c>
      <c r="BM10" s="122">
        <f>IFERROR(BL10/BJ10,"-")</f>
        <v>0.23076923076923</v>
      </c>
      <c r="BN10" s="123">
        <v>123000</v>
      </c>
      <c r="BO10" s="124">
        <f>IFERROR(BN10/BJ10,"-")</f>
        <v>9461.5384615385</v>
      </c>
      <c r="BP10" s="125">
        <v>1</v>
      </c>
      <c r="BQ10" s="125"/>
      <c r="BR10" s="125">
        <v>2</v>
      </c>
      <c r="BS10" s="126">
        <v>10</v>
      </c>
      <c r="BT10" s="127">
        <f>IF(L10=0,"",IF(BS10=0,"",(BS10/L10)))</f>
        <v>0.3125</v>
      </c>
      <c r="BU10" s="128">
        <v>1</v>
      </c>
      <c r="BV10" s="129">
        <f>IFERROR(BU10/BS10,"-")</f>
        <v>0.1</v>
      </c>
      <c r="BW10" s="130">
        <v>3000</v>
      </c>
      <c r="BX10" s="131">
        <f>IFERROR(BW10/BS10,"-")</f>
        <v>300</v>
      </c>
      <c r="BY10" s="132">
        <v>1</v>
      </c>
      <c r="BZ10" s="132"/>
      <c r="CA10" s="132"/>
      <c r="CB10" s="133">
        <v>4</v>
      </c>
      <c r="CC10" s="134">
        <f>IF(L10=0,"",IF(CB10=0,"",(CB10/L10)))</f>
        <v>0.125</v>
      </c>
      <c r="CD10" s="135">
        <v>1</v>
      </c>
      <c r="CE10" s="136">
        <f>IFERROR(CD10/CB10,"-")</f>
        <v>0.25</v>
      </c>
      <c r="CF10" s="137">
        <v>15000</v>
      </c>
      <c r="CG10" s="138">
        <f>IFERROR(CF10/CB10,"-")</f>
        <v>3750</v>
      </c>
      <c r="CH10" s="139"/>
      <c r="CI10" s="139">
        <v>1</v>
      </c>
      <c r="CJ10" s="139"/>
      <c r="CK10" s="140">
        <v>5</v>
      </c>
      <c r="CL10" s="141">
        <v>141000</v>
      </c>
      <c r="CM10" s="141">
        <v>58000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0.67700922445789</v>
      </c>
      <c r="B11" s="189" t="s">
        <v>243</v>
      </c>
      <c r="C11" s="189" t="s">
        <v>232</v>
      </c>
      <c r="D11" s="189" t="s">
        <v>233</v>
      </c>
      <c r="E11" s="189" t="s">
        <v>206</v>
      </c>
      <c r="F11" s="89" t="s">
        <v>244</v>
      </c>
      <c r="G11" s="89" t="s">
        <v>226</v>
      </c>
      <c r="H11" s="181">
        <v>1870137</v>
      </c>
      <c r="I11" s="80">
        <v>1591</v>
      </c>
      <c r="J11" s="80">
        <v>0</v>
      </c>
      <c r="K11" s="80">
        <v>12026</v>
      </c>
      <c r="L11" s="93">
        <v>640</v>
      </c>
      <c r="M11" s="81">
        <f>IFERROR(L11/K11,"-")</f>
        <v>0.053218027606852</v>
      </c>
      <c r="N11" s="80">
        <v>94</v>
      </c>
      <c r="O11" s="80">
        <v>171</v>
      </c>
      <c r="P11" s="81">
        <f>IFERROR(N11/(L11),"-")</f>
        <v>0.146875</v>
      </c>
      <c r="Q11" s="82">
        <f>IFERROR(H11/SUM(L11:L11),"-")</f>
        <v>2922.0890625</v>
      </c>
      <c r="R11" s="83">
        <v>76</v>
      </c>
      <c r="S11" s="81">
        <f>IF(L11=0,"-",R11/L11)</f>
        <v>0.11875</v>
      </c>
      <c r="T11" s="186">
        <v>1266100</v>
      </c>
      <c r="U11" s="187">
        <f>IFERROR(T11/L11,"-")</f>
        <v>1978.28125</v>
      </c>
      <c r="V11" s="187">
        <f>IFERROR(T11/R11,"-")</f>
        <v>16659.210526316</v>
      </c>
      <c r="W11" s="181">
        <f>SUM(T11:T11)-SUM(H11:H11)</f>
        <v>-604037</v>
      </c>
      <c r="X11" s="85">
        <f>SUM(T11:T11)/SUM(H11:H11)</f>
        <v>0.67700922445789</v>
      </c>
      <c r="Y11" s="78"/>
      <c r="Z11" s="94">
        <v>5</v>
      </c>
      <c r="AA11" s="95">
        <f>IF(L11=0,"",IF(Z11=0,"",(Z11/L11)))</f>
        <v>0.0078125</v>
      </c>
      <c r="AB11" s="94"/>
      <c r="AC11" s="96">
        <f>IFERROR(AB11/Z11,"-")</f>
        <v>0</v>
      </c>
      <c r="AD11" s="97"/>
      <c r="AE11" s="98">
        <f>IFERROR(AD11/Z11,"-")</f>
        <v>0</v>
      </c>
      <c r="AF11" s="99"/>
      <c r="AG11" s="99"/>
      <c r="AH11" s="99"/>
      <c r="AI11" s="100">
        <v>15</v>
      </c>
      <c r="AJ11" s="101">
        <f>IF(L11=0,"",IF(AI11=0,"",(AI11/L11)))</f>
        <v>0.0234375</v>
      </c>
      <c r="AK11" s="100"/>
      <c r="AL11" s="102">
        <f>IFERROR(AK11/AI11,"-")</f>
        <v>0</v>
      </c>
      <c r="AM11" s="103"/>
      <c r="AN11" s="104">
        <f>IFERROR(AM11/AI11,"-")</f>
        <v>0</v>
      </c>
      <c r="AO11" s="105"/>
      <c r="AP11" s="105"/>
      <c r="AQ11" s="105"/>
      <c r="AR11" s="106">
        <v>9</v>
      </c>
      <c r="AS11" s="107">
        <f>IF(L11=0,"",IF(AR11=0,"",(AR11/L11)))</f>
        <v>0.0140625</v>
      </c>
      <c r="AT11" s="106">
        <v>2</v>
      </c>
      <c r="AU11" s="108">
        <f>IFERROR(AT11/AR11,"-")</f>
        <v>0.22222222222222</v>
      </c>
      <c r="AV11" s="109">
        <v>7100</v>
      </c>
      <c r="AW11" s="110">
        <f>IFERROR(AV11/AR11,"-")</f>
        <v>788.88888888889</v>
      </c>
      <c r="AX11" s="111">
        <v>1</v>
      </c>
      <c r="AY11" s="111">
        <v>1</v>
      </c>
      <c r="AZ11" s="111"/>
      <c r="BA11" s="112">
        <v>88</v>
      </c>
      <c r="BB11" s="113">
        <f>IF(L11=0,"",IF(BA11=0,"",(BA11/L11)))</f>
        <v>0.1375</v>
      </c>
      <c r="BC11" s="112">
        <v>7</v>
      </c>
      <c r="BD11" s="114">
        <f>IFERROR(BC11/BA11,"-")</f>
        <v>0.079545454545455</v>
      </c>
      <c r="BE11" s="115">
        <v>61200</v>
      </c>
      <c r="BF11" s="116">
        <f>IFERROR(BE11/BA11,"-")</f>
        <v>695.45454545455</v>
      </c>
      <c r="BG11" s="117">
        <v>2</v>
      </c>
      <c r="BH11" s="117">
        <v>3</v>
      </c>
      <c r="BI11" s="117">
        <v>2</v>
      </c>
      <c r="BJ11" s="119">
        <v>256</v>
      </c>
      <c r="BK11" s="120">
        <f>IF(L11=0,"",IF(BJ11=0,"",(BJ11/L11)))</f>
        <v>0.4</v>
      </c>
      <c r="BL11" s="121">
        <v>25</v>
      </c>
      <c r="BM11" s="122">
        <f>IFERROR(BL11/BJ11,"-")</f>
        <v>0.09765625</v>
      </c>
      <c r="BN11" s="123">
        <v>540900</v>
      </c>
      <c r="BO11" s="124">
        <f>IFERROR(BN11/BJ11,"-")</f>
        <v>2112.890625</v>
      </c>
      <c r="BP11" s="125">
        <v>10</v>
      </c>
      <c r="BQ11" s="125">
        <v>6</v>
      </c>
      <c r="BR11" s="125">
        <v>9</v>
      </c>
      <c r="BS11" s="126">
        <v>204</v>
      </c>
      <c r="BT11" s="127">
        <f>IF(L11=0,"",IF(BS11=0,"",(BS11/L11)))</f>
        <v>0.31875</v>
      </c>
      <c r="BU11" s="128">
        <v>30</v>
      </c>
      <c r="BV11" s="129">
        <f>IFERROR(BU11/BS11,"-")</f>
        <v>0.14705882352941</v>
      </c>
      <c r="BW11" s="130">
        <v>348900</v>
      </c>
      <c r="BX11" s="131">
        <f>IFERROR(BW11/BS11,"-")</f>
        <v>1710.2941176471</v>
      </c>
      <c r="BY11" s="132">
        <v>16</v>
      </c>
      <c r="BZ11" s="132">
        <v>4</v>
      </c>
      <c r="CA11" s="132">
        <v>10</v>
      </c>
      <c r="CB11" s="133">
        <v>63</v>
      </c>
      <c r="CC11" s="134">
        <f>IF(L11=0,"",IF(CB11=0,"",(CB11/L11)))</f>
        <v>0.0984375</v>
      </c>
      <c r="CD11" s="135">
        <v>12</v>
      </c>
      <c r="CE11" s="136">
        <f>IFERROR(CD11/CB11,"-")</f>
        <v>0.19047619047619</v>
      </c>
      <c r="CF11" s="137">
        <v>308000</v>
      </c>
      <c r="CG11" s="138">
        <f>IFERROR(CF11/CB11,"-")</f>
        <v>4888.8888888889</v>
      </c>
      <c r="CH11" s="139">
        <v>4</v>
      </c>
      <c r="CI11" s="139">
        <v>2</v>
      </c>
      <c r="CJ11" s="139">
        <v>6</v>
      </c>
      <c r="CK11" s="140">
        <v>76</v>
      </c>
      <c r="CL11" s="141">
        <v>1266100</v>
      </c>
      <c r="CM11" s="141">
        <v>157000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1.1304687218803</v>
      </c>
      <c r="B12" s="189" t="s">
        <v>245</v>
      </c>
      <c r="C12" s="189" t="s">
        <v>232</v>
      </c>
      <c r="D12" s="189" t="s">
        <v>233</v>
      </c>
      <c r="E12" s="189" t="s">
        <v>206</v>
      </c>
      <c r="F12" s="89" t="s">
        <v>246</v>
      </c>
      <c r="G12" s="89" t="s">
        <v>226</v>
      </c>
      <c r="H12" s="181">
        <v>1778112</v>
      </c>
      <c r="I12" s="80">
        <v>2925</v>
      </c>
      <c r="J12" s="80">
        <v>0</v>
      </c>
      <c r="K12" s="80">
        <v>95486</v>
      </c>
      <c r="L12" s="93">
        <v>418</v>
      </c>
      <c r="M12" s="81">
        <f>IFERROR(L12/K12,"-")</f>
        <v>0.0043776050939405</v>
      </c>
      <c r="N12" s="80">
        <v>75</v>
      </c>
      <c r="O12" s="80">
        <v>80</v>
      </c>
      <c r="P12" s="81">
        <f>IFERROR(N12/(L12),"-")</f>
        <v>0.17942583732057</v>
      </c>
      <c r="Q12" s="82">
        <f>IFERROR(H12/SUM(L12:L12),"-")</f>
        <v>4253.8564593301</v>
      </c>
      <c r="R12" s="83">
        <v>44</v>
      </c>
      <c r="S12" s="81">
        <f>IF(L12=0,"-",R12/L12)</f>
        <v>0.10526315789474</v>
      </c>
      <c r="T12" s="186">
        <v>2010100</v>
      </c>
      <c r="U12" s="187">
        <f>IFERROR(T12/L12,"-")</f>
        <v>4808.8516746411</v>
      </c>
      <c r="V12" s="187">
        <f>IFERROR(T12/R12,"-")</f>
        <v>45684.090909091</v>
      </c>
      <c r="W12" s="181">
        <f>SUM(T12:T12)-SUM(H12:H12)</f>
        <v>231988</v>
      </c>
      <c r="X12" s="85">
        <f>SUM(T12:T12)/SUM(H12:H12)</f>
        <v>1.1304687218803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>
        <v>1</v>
      </c>
      <c r="AJ12" s="101">
        <f>IF(L12=0,"",IF(AI12=0,"",(AI12/L12)))</f>
        <v>0.0023923444976077</v>
      </c>
      <c r="AK12" s="100"/>
      <c r="AL12" s="102">
        <f>IFERROR(AK12/AI12,"-")</f>
        <v>0</v>
      </c>
      <c r="AM12" s="103"/>
      <c r="AN12" s="104">
        <f>IFERROR(AM12/AI12,"-")</f>
        <v>0</v>
      </c>
      <c r="AO12" s="105"/>
      <c r="AP12" s="105"/>
      <c r="AQ12" s="105"/>
      <c r="AR12" s="106"/>
      <c r="AS12" s="107">
        <f>IF(L12=0,"",IF(AR12=0,"",(AR12/L12)))</f>
        <v>0</v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>
        <v>18</v>
      </c>
      <c r="BB12" s="113">
        <f>IF(L12=0,"",IF(BA12=0,"",(BA12/L12)))</f>
        <v>0.043062200956938</v>
      </c>
      <c r="BC12" s="112">
        <v>2</v>
      </c>
      <c r="BD12" s="114">
        <f>IFERROR(BC12/BA12,"-")</f>
        <v>0.11111111111111</v>
      </c>
      <c r="BE12" s="115">
        <v>13000</v>
      </c>
      <c r="BF12" s="116">
        <f>IFERROR(BE12/BA12,"-")</f>
        <v>722.22222222222</v>
      </c>
      <c r="BG12" s="117">
        <v>2</v>
      </c>
      <c r="BH12" s="117"/>
      <c r="BI12" s="117"/>
      <c r="BJ12" s="119">
        <v>179</v>
      </c>
      <c r="BK12" s="120">
        <f>IF(L12=0,"",IF(BJ12=0,"",(BJ12/L12)))</f>
        <v>0.42822966507177</v>
      </c>
      <c r="BL12" s="121">
        <v>21</v>
      </c>
      <c r="BM12" s="122">
        <f>IFERROR(BL12/BJ12,"-")</f>
        <v>0.11731843575419</v>
      </c>
      <c r="BN12" s="123">
        <v>754000</v>
      </c>
      <c r="BO12" s="124">
        <f>IFERROR(BN12/BJ12,"-")</f>
        <v>4212.2905027933</v>
      </c>
      <c r="BP12" s="125">
        <v>8</v>
      </c>
      <c r="BQ12" s="125">
        <v>2</v>
      </c>
      <c r="BR12" s="125">
        <v>11</v>
      </c>
      <c r="BS12" s="126">
        <v>157</v>
      </c>
      <c r="BT12" s="127">
        <f>IF(L12=0,"",IF(BS12=0,"",(BS12/L12)))</f>
        <v>0.3755980861244</v>
      </c>
      <c r="BU12" s="128">
        <v>14</v>
      </c>
      <c r="BV12" s="129">
        <f>IFERROR(BU12/BS12,"-")</f>
        <v>0.089171974522293</v>
      </c>
      <c r="BW12" s="130">
        <v>844900</v>
      </c>
      <c r="BX12" s="131">
        <f>IFERROR(BW12/BS12,"-")</f>
        <v>5381.5286624204</v>
      </c>
      <c r="BY12" s="132">
        <v>6</v>
      </c>
      <c r="BZ12" s="132">
        <v>2</v>
      </c>
      <c r="CA12" s="132">
        <v>6</v>
      </c>
      <c r="CB12" s="133">
        <v>63</v>
      </c>
      <c r="CC12" s="134">
        <f>IF(L12=0,"",IF(CB12=0,"",(CB12/L12)))</f>
        <v>0.15071770334928</v>
      </c>
      <c r="CD12" s="135">
        <v>7</v>
      </c>
      <c r="CE12" s="136">
        <f>IFERROR(CD12/CB12,"-")</f>
        <v>0.11111111111111</v>
      </c>
      <c r="CF12" s="137">
        <v>398200</v>
      </c>
      <c r="CG12" s="138">
        <f>IFERROR(CF12/CB12,"-")</f>
        <v>6320.6349206349</v>
      </c>
      <c r="CH12" s="139">
        <v>2</v>
      </c>
      <c r="CI12" s="139">
        <v>2</v>
      </c>
      <c r="CJ12" s="139">
        <v>3</v>
      </c>
      <c r="CK12" s="140">
        <v>44</v>
      </c>
      <c r="CL12" s="141">
        <v>2010100</v>
      </c>
      <c r="CM12" s="141">
        <v>507000</v>
      </c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247</v>
      </c>
      <c r="G15" s="40"/>
      <c r="H15" s="184"/>
      <c r="I15" s="41">
        <f>SUM(I6:I14)</f>
        <v>11869</v>
      </c>
      <c r="J15" s="41">
        <f>SUM(J6:J14)</f>
        <v>0</v>
      </c>
      <c r="K15" s="41">
        <f>SUM(K6:K14)</f>
        <v>300569</v>
      </c>
      <c r="L15" s="41">
        <f>SUM(L6:L14)</f>
        <v>2695</v>
      </c>
      <c r="M15" s="42">
        <f>IFERROR(L15/K15,"-")</f>
        <v>0.0089663271994118</v>
      </c>
      <c r="N15" s="77">
        <f>SUM(N6:N14)</f>
        <v>425</v>
      </c>
      <c r="O15" s="77">
        <f>SUM(O6:O14)</f>
        <v>705</v>
      </c>
      <c r="P15" s="42">
        <f>IFERROR(N15/L15,"-")</f>
        <v>0.15769944341373</v>
      </c>
      <c r="Q15" s="43">
        <f>IFERROR(H15/L15,"-")</f>
        <v>0</v>
      </c>
      <c r="R15" s="44">
        <f>SUM(R6:R14)</f>
        <v>291</v>
      </c>
      <c r="S15" s="42">
        <f>IFERROR(R15/L15,"-")</f>
        <v>0.10797773654917</v>
      </c>
      <c r="T15" s="184">
        <f>SUM(T6:T14)</f>
        <v>7151350</v>
      </c>
      <c r="U15" s="184">
        <f>IFERROR(T15/L15,"-")</f>
        <v>2653.5621521336</v>
      </c>
      <c r="V15" s="184">
        <f>IFERROR(T15/R15,"-")</f>
        <v>24575.085910653</v>
      </c>
      <c r="W15" s="184">
        <f>T15-H15</f>
        <v>7151350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