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<sst xmlns="http://schemas.openxmlformats.org/spreadsheetml/2006/main" uniqueCount="297">
  <si>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</si>
  <si>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</si>
  <si>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</si>
  <si>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</si>
  <si>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</si>
  <si>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</si>
  <si>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</si>
  <si>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</si>
  <si>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</si>
  <si>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</si>
  <si>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</si>
  <si>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</si>
  <si>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</si>
  <si>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</si>
  <si>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</si>
  <si>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</si>
  <si>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</si>
  <si>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</si>
  <si>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</si>
  <si>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</si>
  <si>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</si>
  <si>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</si>
  <si>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</si>
  <si>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</si>
  <si>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</si>
  <si>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</si>
  <si>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</si>
  <si>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</si>
  <si>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</si>
  <si>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</si>
  <si>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</si>
  <si>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</si>
  <si>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</si>
  <si>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</si>
  <si>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</si>
  <si>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</si>
  <si>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</si>
  <si>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</si>
  <si>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</si>
  <si>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</si>
  <si>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</si>
  <si>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</si>
  <si>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</si>
  <si>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</si>
  <si>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</si>
  <si>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</si>
  <si>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</si>
  <si>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</si>
  <si>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</si>
  <si>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</si>
  <si>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</si>
  <si>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</si>
  <si>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</si>
  <si>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</si>
  <si>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</si>
  <si>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</si>
  <si>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</si>
  <si>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ic4180</t>
  </si>
  <si>
    <t>インターカラー</t>
  </si>
  <si>
    <t>NEWS版（藤井レイラ）</t>
  </si>
  <si>
    <t>出会いすぎてお祭り騒ぎ！？</t>
  </si>
  <si>
    <t>lp03</t>
  </si>
  <si>
    <t>サンスポ関東</t>
  </si>
  <si>
    <t>全5段つかみ15段</t>
  </si>
  <si>
    <t>1～15日</t>
  </si>
  <si>
    <t>ic4181</t>
  </si>
  <si>
    <t>空電</t>
  </si>
  <si>
    <t>ic4182</t>
  </si>
  <si>
    <t>半5段つかみ15段</t>
  </si>
  <si>
    <t>ic4183</t>
  </si>
  <si>
    <t>ln_ink1122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</si>
  <si>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</si>
  <si>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</si>
  <si>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</si>
  <si>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</si>
  <si>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ic4184</t>
  </si>
  <si>
    <t>ln_ink1123</t>
  </si>
  <si>
    <t>ic4185</t>
  </si>
  <si>
    <t>ic4186</t>
  </si>
  <si>
    <t>右女9版(ヘスティア)（晶エリー）</t>
  </si>
  <si>
    <t>中年の男女が出会える昭和世代専門の出会い場</t>
  </si>
  <si>
    <t>サンスポ関西</t>
  </si>
  <si>
    <t>ic4187</t>
  </si>
  <si>
    <t>ic4188</t>
  </si>
  <si>
    <t>ic4189</t>
  </si>
  <si>
    <t>ln_ink1124</t>
  </si>
  <si>
    <t>デリヘル版2(LINEver)（藤井レイラ）</t>
  </si>
  <si>
    <t>もう50代の熟女だけど</t>
  </si>
  <si>
    <t>ic4190</t>
  </si>
  <si>
    <t>ln_ink1125</t>
  </si>
  <si>
    <t>ic4191</t>
  </si>
  <si>
    <t>ic4192</t>
  </si>
  <si>
    <t>新年縁結び版（高宮菜々子）</t>
  </si>
  <si>
    <t>神頼みよりマッチングサイト</t>
  </si>
  <si>
    <t>lp15</t>
  </si>
  <si>
    <t>デイリースポーツ関西</t>
  </si>
  <si>
    <t>全5段・半5段つかみスライド</t>
  </si>
  <si>
    <t>1/1～</t>
  </si>
  <si>
    <t>ln_ink1126</t>
  </si>
  <si>
    <t>老人ホーム版(LINEver)（--）</t>
  </si>
  <si>
    <t>お相手待ちの女性が出ました(LINEver)</t>
  </si>
  <si>
    <t>ic4193</t>
  </si>
  <si>
    <t>デリヘル版2（高宮菜々子）</t>
  </si>
  <si>
    <t>ln_ink1127</t>
  </si>
  <si>
    <t>雑誌版SPA(LINEver)（藤井レイラ）</t>
  </si>
  <si>
    <t>マカより効果的エロい熟女が誘ってくる魅力的なサイト</t>
  </si>
  <si>
    <t>ic4194</t>
  </si>
  <si>
    <t>新書籍版2（晶エリー）</t>
  </si>
  <si>
    <t>70歳までの出会いお手伝い</t>
  </si>
  <si>
    <t>ic4195</t>
  </si>
  <si>
    <t>(空電共通)</t>
  </si>
  <si>
    <t>ic4196</t>
  </si>
  <si>
    <t>lp07</t>
  </si>
  <si>
    <t>スポーツ報知関東</t>
  </si>
  <si>
    <t>全5段つかみ4回</t>
  </si>
  <si>
    <t>1月09日(木)</t>
  </si>
  <si>
    <t>ln_ink1128</t>
  </si>
  <si>
    <t>セレブ逆援版(LINEver)（藤井レイラ）</t>
  </si>
  <si>
    <t>女性がリードします</t>
  </si>
  <si>
    <t>1月15日(水)</t>
  </si>
  <si>
    <t>ic4197</t>
  </si>
  <si>
    <t>1月24日(金)</t>
  </si>
  <si>
    <t>ln_ink1129</t>
  </si>
  <si>
    <t>右女9版(ヘスティア)(LINEver)（藤井レイラ）</t>
  </si>
  <si>
    <t>1月30日(木)</t>
  </si>
  <si>
    <t>ic4198</t>
  </si>
  <si>
    <t>ic4199</t>
  </si>
  <si>
    <t>東スポ</t>
  </si>
  <si>
    <t>4C終面全5段</t>
  </si>
  <si>
    <t>1月14日(火)</t>
  </si>
  <si>
    <t>ic4200</t>
  </si>
  <si>
    <t>QRお股版（高宮菜々子）</t>
  </si>
  <si>
    <t>50歳からのパートナー探し（性生活を充実させたいのは女性も同じ）</t>
  </si>
  <si>
    <t>中京スポーツ</t>
  </si>
  <si>
    <t>ic4201</t>
  </si>
  <si>
    <t>幹夫版（高宮菜々子）</t>
  </si>
  <si>
    <t>中高年必見</t>
  </si>
  <si>
    <t>大スポ</t>
  </si>
  <si>
    <t>ic4202</t>
  </si>
  <si>
    <t>雑誌版SPA（藤井レイラ）</t>
  </si>
  <si>
    <t>九スポ</t>
  </si>
  <si>
    <t>ic4203</t>
  </si>
  <si>
    <t>空電 (共通)</t>
  </si>
  <si>
    <t>ln_ink1130</t>
  </si>
  <si>
    <t>セレブ逆援版P(LINEver)（藤井レイラ）</t>
  </si>
  <si>
    <t>1月28日(火)</t>
  </si>
  <si>
    <t>ln_ink1131</t>
  </si>
  <si>
    <t>ln_ink1132</t>
  </si>
  <si>
    <t>右女9版(ヘスティア)(LINEver)（晶エリー）</t>
  </si>
  <si>
    <t>白髪まじりの男性に出会いたい女性がLINEを待ってる</t>
  </si>
  <si>
    <t>ln_ink1133</t>
  </si>
  <si>
    <t>QRお股版(LINEver)（高宮菜々子）</t>
  </si>
  <si>
    <t>ic4204</t>
  </si>
  <si>
    <t>ic4205</t>
  </si>
  <si>
    <t>興奮版（高宮菜々子）</t>
  </si>
  <si>
    <t>学生いませんギャルもいません熟女熟女熟女熟女</t>
  </si>
  <si>
    <t>ニッカン関西</t>
  </si>
  <si>
    <t>半2段つかみ10段保証</t>
  </si>
  <si>
    <t>1～10日</t>
  </si>
  <si>
    <t>ln_ink1134</t>
  </si>
  <si>
    <t>電話orライン１(LINEver)（複数）</t>
  </si>
  <si>
    <t>50歳以上あなたはどちらのタイプ</t>
  </si>
  <si>
    <t>11～20日</t>
  </si>
  <si>
    <t>ic4206</t>
  </si>
  <si>
    <t>求人風（高宮菜々子）</t>
  </si>
  <si>
    <t>「出会い不足解消に〇〇」</t>
  </si>
  <si>
    <t>21～31日</t>
  </si>
  <si>
    <t>ic4207</t>
  </si>
  <si>
    <t>ic4208</t>
  </si>
  <si>
    <t>いろいろな疑問版（藤井レイラ）</t>
  </si>
  <si>
    <t>登録すればわかります</t>
  </si>
  <si>
    <t>スポーツ報知関西　1回目</t>
  </si>
  <si>
    <t>4C終面雑報</t>
  </si>
  <si>
    <t>1月06日(月)</t>
  </si>
  <si>
    <t>ln_ink1135</t>
  </si>
  <si>
    <t>タイプ問いかけ版(LINEver)（複数）</t>
  </si>
  <si>
    <t>出会い求める50代以上</t>
  </si>
  <si>
    <t>スポーツ報知関西　2回目</t>
  </si>
  <si>
    <t>1月07日(火)</t>
  </si>
  <si>
    <t>ic4209</t>
  </si>
  <si>
    <t>旧デイリー版（晶エリー）</t>
  </si>
  <si>
    <t>スポーツ報知関西　3回目</t>
  </si>
  <si>
    <t>1月08日(水)</t>
  </si>
  <si>
    <t>ic4210</t>
  </si>
  <si>
    <t>スポーツ報知関西　4回目</t>
  </si>
  <si>
    <t>ln_ink1136</t>
  </si>
  <si>
    <t>密会版(LINEver)（晶エリー）</t>
  </si>
  <si>
    <t>ほぼ初体験</t>
  </si>
  <si>
    <t>スポーツ報知関西　5回目</t>
  </si>
  <si>
    <t>1月10日(金)</t>
  </si>
  <si>
    <t>ic4211</t>
  </si>
  <si>
    <t>登録すれば恋が始まる（高宮菜々子）</t>
  </si>
  <si>
    <t>60歳以上の男性パートナー探し</t>
  </si>
  <si>
    <t>スポーツ報知関西　6回目</t>
  </si>
  <si>
    <t>1月12日(日)</t>
  </si>
  <si>
    <t>ic4212</t>
  </si>
  <si>
    <t>男性募集版（高宮菜々子）</t>
  </si>
  <si>
    <t>50代以上の男性大募集</t>
  </si>
  <si>
    <t>スポーツ報知関西　7回目</t>
  </si>
  <si>
    <t>1月13日(月)</t>
  </si>
  <si>
    <t>ln_ink1137</t>
  </si>
  <si>
    <t>スポーツ報知関西　8回目</t>
  </si>
  <si>
    <t>ic4213</t>
  </si>
  <si>
    <t>再婚&amp;理解者版（藤井レイラ）</t>
  </si>
  <si>
    <t>再婚&amp;理解者</t>
  </si>
  <si>
    <t>スポーツ報知関西　9回目</t>
  </si>
  <si>
    <t>ic4214</t>
  </si>
  <si>
    <t>スポーツ報知関西　10回目</t>
  </si>
  <si>
    <t>ln_ink1138</t>
  </si>
  <si>
    <t>女優大版１(LINEver)（藤井レイラ）</t>
  </si>
  <si>
    <t>出会い探しは</t>
  </si>
  <si>
    <t>スポーツ報知関西　11回目</t>
  </si>
  <si>
    <t>ic4215</t>
  </si>
  <si>
    <t>スポーツ報知関西　12回目</t>
  </si>
  <si>
    <t>ic4216</t>
  </si>
  <si>
    <t>スポーツ報知関西　13回目</t>
  </si>
  <si>
    <t>ic4217</t>
  </si>
  <si>
    <t>共通</t>
  </si>
  <si>
    <t>ic4218</t>
  </si>
  <si>
    <t>今からできる版（フリー女性①）</t>
  </si>
  <si>
    <t>私とHしない？</t>
  </si>
  <si>
    <t>アダルト面4C大雑4～5回</t>
  </si>
  <si>
    <t>ln_ink1139</t>
  </si>
  <si>
    <t>寂しい女たち版(LINEver)（フリー女性②）</t>
  </si>
  <si>
    <t>私じゃダメですか</t>
  </si>
  <si>
    <t>1月17日(金)</t>
  </si>
  <si>
    <t>ic4219</t>
  </si>
  <si>
    <t>豹変熟女（フリー女性⑯）</t>
  </si>
  <si>
    <t>本気でしたい女性たち</t>
  </si>
  <si>
    <t>lp01</t>
  </si>
  <si>
    <t>ic4220</t>
  </si>
  <si>
    <t>ic4221</t>
  </si>
  <si>
    <t>寂しい女たち版（フリー女性⑧）</t>
  </si>
  <si>
    <t>アダルト面4C全3段</t>
  </si>
  <si>
    <t>1月27日(月)</t>
  </si>
  <si>
    <t>ic4222</t>
  </si>
  <si>
    <t>ic4223</t>
  </si>
  <si>
    <t>ln_ink1140</t>
  </si>
  <si>
    <t>ヤリもく限定版(LINEver)（晶エリー）</t>
  </si>
  <si>
    <t>真面目な出会いはお断り</t>
  </si>
  <si>
    <t>ic4224</t>
  </si>
  <si>
    <t>青春写メ加工版（藤井レイラ）</t>
  </si>
  <si>
    <t>第二の人生を楽しむなら</t>
  </si>
  <si>
    <t>ic4225</t>
  </si>
  <si>
    <t>2月01日(土)</t>
  </si>
  <si>
    <t>ic4226</t>
  </si>
  <si>
    <t>ic4227</t>
  </si>
  <si>
    <t>ln_ink1141</t>
  </si>
  <si>
    <t>私じゃダメですか尻画像</t>
  </si>
  <si>
    <t>ic4228</t>
  </si>
  <si>
    <t>エロくたっていいじゃない版（高宮菜々子）</t>
  </si>
  <si>
    <t>おじさんだもん</t>
  </si>
  <si>
    <t>ic4229</t>
  </si>
  <si>
    <t>ic4230</t>
  </si>
  <si>
    <t>ic4231</t>
  </si>
  <si>
    <t>1C終面全5段</t>
  </si>
  <si>
    <t>ic4232</t>
  </si>
  <si>
    <t>新聞 TOTAL</t>
  </si>
  <si>
    <t>●雑誌 広告</t>
  </si>
  <si>
    <t>ad900</t>
  </si>
  <si>
    <t>アドライヴ</t>
  </si>
  <si>
    <t>日本ジャーナル出版</t>
  </si>
  <si>
    <t>1P記事_求む！中高年男性版_ヘスティア</t>
  </si>
  <si>
    <t>週刊実話増刊「実話ザ・タブー」</t>
  </si>
  <si>
    <t>表4</t>
  </si>
  <si>
    <t>1月29日(水)</t>
  </si>
  <si>
    <t>ad901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</si>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</sst>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0.067647058823529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10</v>
      </c>
      <c r="M6" s="80">
        <v>0</v>
      </c>
      <c r="N6" s="80">
        <v>41</v>
      </c>
      <c r="O6" s="91">
        <v>4</v>
      </c>
      <c r="P6" s="92">
        <v>0</v>
      </c>
      <c r="Q6" s="93">
        <f>O6+P6</f>
        <v>4</v>
      </c>
      <c r="R6" s="81">
        <f>IFERROR(Q6/N6,"-")</f>
        <v>0.097560975609756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14166.666666667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-317000</v>
      </c>
      <c r="AC6" s="85">
        <f>SUM(Y6:Y21)/SUM(K6:K21)</f>
        <v>0.067647058823529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2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15</v>
      </c>
      <c r="M7" s="80">
        <v>11</v>
      </c>
      <c r="N7" s="80">
        <v>7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1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5</v>
      </c>
      <c r="P10" s="92">
        <v>0</v>
      </c>
      <c r="Q10" s="93">
        <f>O10+P10</f>
        <v>5</v>
      </c>
      <c r="R10" s="81" t="str">
        <f>IFERROR(Q10/N10,"-")</f>
        <v>-</v>
      </c>
      <c r="S10" s="80">
        <v>0</v>
      </c>
      <c r="T10" s="80">
        <v>2</v>
      </c>
      <c r="U10" s="81">
        <f>IFERROR(T10/(Q10),"-")</f>
        <v>0.4</v>
      </c>
      <c r="V10" s="82"/>
      <c r="W10" s="83">
        <v>1</v>
      </c>
      <c r="X10" s="81">
        <f>IF(Q10=0,"-",W10/Q10)</f>
        <v>0.2</v>
      </c>
      <c r="Y10" s="186">
        <v>3000</v>
      </c>
      <c r="Z10" s="187">
        <f>IFERROR(Y10/Q10,"-")</f>
        <v>600</v>
      </c>
      <c r="AA10" s="187">
        <f>IFERROR(Y10/W10,"-")</f>
        <v>3000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3</v>
      </c>
      <c r="BY10" s="127">
        <f>IF(Q10=0,"",IF(BX10=0,"",(BX10/Q10)))</f>
        <v>0.6</v>
      </c>
      <c r="BZ10" s="128">
        <v>1</v>
      </c>
      <c r="CA10" s="129">
        <f>IFERROR(BZ10/BX10,"-")</f>
        <v>0.33333333333333</v>
      </c>
      <c r="CB10" s="130">
        <v>3000</v>
      </c>
      <c r="CC10" s="131">
        <f>IFERROR(CB10/BX10,"-")</f>
        <v>1000</v>
      </c>
      <c r="CD10" s="132">
        <v>1</v>
      </c>
      <c r="CE10" s="132"/>
      <c r="CF10" s="132"/>
      <c r="CG10" s="133">
        <v>1</v>
      </c>
      <c r="CH10" s="134">
        <f>IF(Q10=0,"",IF(CG10=0,"",(CG10/Q10)))</f>
        <v>0.2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3000</v>
      </c>
      <c r="CR10" s="141">
        <v>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16</v>
      </c>
      <c r="M11" s="80">
        <v>11</v>
      </c>
      <c r="N11" s="80">
        <v>2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2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79</v>
      </c>
      <c r="F14" s="189" t="s">
        <v>80</v>
      </c>
      <c r="G14" s="189" t="s">
        <v>61</v>
      </c>
      <c r="H14" s="89" t="s">
        <v>81</v>
      </c>
      <c r="I14" s="89" t="s">
        <v>63</v>
      </c>
      <c r="J14" s="89" t="s">
        <v>64</v>
      </c>
      <c r="K14" s="181"/>
      <c r="L14" s="80">
        <v>10</v>
      </c>
      <c r="M14" s="80">
        <v>0</v>
      </c>
      <c r="N14" s="80">
        <v>21</v>
      </c>
      <c r="O14" s="91">
        <v>2</v>
      </c>
      <c r="P14" s="92">
        <v>0</v>
      </c>
      <c r="Q14" s="93">
        <f>O14+P14</f>
        <v>2</v>
      </c>
      <c r="R14" s="81">
        <f>IFERROR(Q14/N14,"-")</f>
        <v>0.095238095238095</v>
      </c>
      <c r="S14" s="80">
        <v>1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82</v>
      </c>
      <c r="C15" s="189" t="s">
        <v>58</v>
      </c>
      <c r="D15" s="189"/>
      <c r="E15" s="189" t="s">
        <v>79</v>
      </c>
      <c r="F15" s="189" t="s">
        <v>80</v>
      </c>
      <c r="G15" s="189" t="s">
        <v>66</v>
      </c>
      <c r="H15" s="89"/>
      <c r="I15" s="89"/>
      <c r="J15" s="89"/>
      <c r="K15" s="181"/>
      <c r="L15" s="80">
        <v>33</v>
      </c>
      <c r="M15" s="80">
        <v>17</v>
      </c>
      <c r="N15" s="80">
        <v>20</v>
      </c>
      <c r="O15" s="91">
        <v>1</v>
      </c>
      <c r="P15" s="92">
        <v>0</v>
      </c>
      <c r="Q15" s="93">
        <f>O15+P15</f>
        <v>1</v>
      </c>
      <c r="R15" s="81">
        <f>IFERROR(Q15/N15,"-")</f>
        <v>0.05</v>
      </c>
      <c r="S15" s="80">
        <v>1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83</v>
      </c>
      <c r="C16" s="189" t="s">
        <v>58</v>
      </c>
      <c r="D16" s="189"/>
      <c r="E16" s="189" t="s">
        <v>79</v>
      </c>
      <c r="F16" s="189" t="s">
        <v>80</v>
      </c>
      <c r="G16" s="189" t="s">
        <v>61</v>
      </c>
      <c r="H16" s="89" t="s">
        <v>81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84</v>
      </c>
      <c r="C17" s="189" t="s">
        <v>58</v>
      </c>
      <c r="D17" s="189"/>
      <c r="E17" s="189" t="s">
        <v>79</v>
      </c>
      <c r="F17" s="189" t="s">
        <v>80</v>
      </c>
      <c r="G17" s="189" t="s">
        <v>66</v>
      </c>
      <c r="H17" s="89"/>
      <c r="I17" s="89"/>
      <c r="J17" s="89"/>
      <c r="K17" s="181"/>
      <c r="L17" s="80">
        <v>8</v>
      </c>
      <c r="M17" s="80">
        <v>7</v>
      </c>
      <c r="N17" s="80">
        <v>2</v>
      </c>
      <c r="O17" s="91">
        <v>1</v>
      </c>
      <c r="P17" s="92">
        <v>0</v>
      </c>
      <c r="Q17" s="93">
        <f>O17+P17</f>
        <v>1</v>
      </c>
      <c r="R17" s="81">
        <f>IFERROR(Q17/N17,"-")</f>
        <v>0.5</v>
      </c>
      <c r="S17" s="80">
        <v>0</v>
      </c>
      <c r="T17" s="80">
        <v>1</v>
      </c>
      <c r="U17" s="81">
        <f>IFERROR(T17/(Q17),"-")</f>
        <v>1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1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85</v>
      </c>
      <c r="C18" s="189" t="s">
        <v>58</v>
      </c>
      <c r="D18" s="189"/>
      <c r="E18" s="189" t="s">
        <v>86</v>
      </c>
      <c r="F18" s="189" t="s">
        <v>87</v>
      </c>
      <c r="G18" s="189" t="s">
        <v>73</v>
      </c>
      <c r="H18" s="89" t="s">
        <v>81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10</v>
      </c>
      <c r="P18" s="92">
        <v>0</v>
      </c>
      <c r="Q18" s="93">
        <f>O18+P18</f>
        <v>10</v>
      </c>
      <c r="R18" s="81" t="str">
        <f>IFERROR(Q18/N18,"-")</f>
        <v>-</v>
      </c>
      <c r="S18" s="80">
        <v>0</v>
      </c>
      <c r="T18" s="80">
        <v>2</v>
      </c>
      <c r="U18" s="81">
        <f>IFERROR(T18/(Q18),"-")</f>
        <v>0.2</v>
      </c>
      <c r="V18" s="82"/>
      <c r="W18" s="83">
        <v>1</v>
      </c>
      <c r="X18" s="81">
        <f>IF(Q18=0,"-",W18/Q18)</f>
        <v>0.1</v>
      </c>
      <c r="Y18" s="186">
        <v>20000</v>
      </c>
      <c r="Z18" s="187">
        <f>IFERROR(Y18/Q18,"-")</f>
        <v>2000</v>
      </c>
      <c r="AA18" s="187">
        <f>IFERROR(Y18/W18,"-")</f>
        <v>20000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0.1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7</v>
      </c>
      <c r="BY18" s="127">
        <f>IF(Q18=0,"",IF(BX18=0,"",(BX18/Q18)))</f>
        <v>0.7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</v>
      </c>
      <c r="CI18" s="135">
        <v>1</v>
      </c>
      <c r="CJ18" s="136">
        <f>IFERROR(CI18/CG18,"-")</f>
        <v>1</v>
      </c>
      <c r="CK18" s="137">
        <v>20000</v>
      </c>
      <c r="CL18" s="138">
        <f>IFERROR(CK18/CG18,"-")</f>
        <v>20000</v>
      </c>
      <c r="CM18" s="139"/>
      <c r="CN18" s="139">
        <v>1</v>
      </c>
      <c r="CO18" s="139"/>
      <c r="CP18" s="140">
        <v>1</v>
      </c>
      <c r="CQ18" s="141">
        <v>20000</v>
      </c>
      <c r="CR18" s="141">
        <v>20000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86</v>
      </c>
      <c r="F19" s="189" t="s">
        <v>87</v>
      </c>
      <c r="G19" s="189" t="s">
        <v>66</v>
      </c>
      <c r="H19" s="89"/>
      <c r="I19" s="89"/>
      <c r="J19" s="89"/>
      <c r="K19" s="181"/>
      <c r="L19" s="80">
        <v>33</v>
      </c>
      <c r="M19" s="80">
        <v>13</v>
      </c>
      <c r="N19" s="80">
        <v>2</v>
      </c>
      <c r="O19" s="91">
        <v>1</v>
      </c>
      <c r="P19" s="92">
        <v>0</v>
      </c>
      <c r="Q19" s="93">
        <f>O19+P19</f>
        <v>1</v>
      </c>
      <c r="R19" s="81">
        <f>IFERROR(Q19/N19,"-")</f>
        <v>0.5</v>
      </c>
      <c r="S19" s="80">
        <v>0</v>
      </c>
      <c r="T19" s="80">
        <v>1</v>
      </c>
      <c r="U19" s="81">
        <f>IFERROR(T19/(Q19),"-")</f>
        <v>1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1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86</v>
      </c>
      <c r="F20" s="189" t="s">
        <v>87</v>
      </c>
      <c r="G20" s="189" t="s">
        <v>73</v>
      </c>
      <c r="H20" s="89" t="s">
        <v>81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86</v>
      </c>
      <c r="F21" s="189" t="s">
        <v>87</v>
      </c>
      <c r="G21" s="189" t="s">
        <v>66</v>
      </c>
      <c r="H21" s="89"/>
      <c r="I21" s="89"/>
      <c r="J21" s="89"/>
      <c r="K21" s="181"/>
      <c r="L21" s="80">
        <v>8</v>
      </c>
      <c r="M21" s="80">
        <v>5</v>
      </c>
      <c r="N21" s="80">
        <v>7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94</v>
      </c>
      <c r="H22" s="89" t="s">
        <v>95</v>
      </c>
      <c r="I22" s="89" t="s">
        <v>96</v>
      </c>
      <c r="J22" s="89" t="s">
        <v>97</v>
      </c>
      <c r="K22" s="181">
        <v>225000</v>
      </c>
      <c r="L22" s="80">
        <v>1</v>
      </c>
      <c r="M22" s="80">
        <v>0</v>
      </c>
      <c r="N22" s="80">
        <v>0</v>
      </c>
      <c r="O22" s="91">
        <v>1</v>
      </c>
      <c r="P22" s="92">
        <v>0</v>
      </c>
      <c r="Q22" s="93">
        <f>O22+P22</f>
        <v>1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25000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-225000</v>
      </c>
      <c r="AC22" s="85">
        <f>SUM(Y22:Y27)/SUM(K22:K27)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1</v>
      </c>
      <c r="BP22" s="120">
        <f>IF(Q22=0,"",IF(BO22=0,"",(BO22/Q22)))</f>
        <v>1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98</v>
      </c>
      <c r="C23" s="189" t="s">
        <v>58</v>
      </c>
      <c r="D23" s="189"/>
      <c r="E23" s="189" t="s">
        <v>99</v>
      </c>
      <c r="F23" s="189" t="s">
        <v>100</v>
      </c>
      <c r="G23" s="189" t="s">
        <v>73</v>
      </c>
      <c r="H23" s="89"/>
      <c r="I23" s="89" t="s">
        <v>96</v>
      </c>
      <c r="J23" s="89"/>
      <c r="K23" s="181"/>
      <c r="L23" s="80">
        <v>0</v>
      </c>
      <c r="M23" s="80">
        <v>0</v>
      </c>
      <c r="N23" s="80">
        <v>0</v>
      </c>
      <c r="O23" s="91">
        <v>1</v>
      </c>
      <c r="P23" s="92">
        <v>0</v>
      </c>
      <c r="Q23" s="93">
        <f>O23+P23</f>
        <v>1</v>
      </c>
      <c r="R23" s="81" t="str">
        <f>IFERROR(Q23/N23,"-")</f>
        <v>-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87</v>
      </c>
      <c r="G24" s="189" t="s">
        <v>94</v>
      </c>
      <c r="H24" s="89"/>
      <c r="I24" s="89" t="s">
        <v>96</v>
      </c>
      <c r="J24" s="89"/>
      <c r="K24" s="181"/>
      <c r="L24" s="80">
        <v>8</v>
      </c>
      <c r="M24" s="80">
        <v>0</v>
      </c>
      <c r="N24" s="80">
        <v>0</v>
      </c>
      <c r="O24" s="91">
        <v>3</v>
      </c>
      <c r="P24" s="92">
        <v>0</v>
      </c>
      <c r="Q24" s="93">
        <f>O24+P24</f>
        <v>3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0.33333333333333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0.66666666666667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1</v>
      </c>
      <c r="CH24" s="134">
        <f>IF(Q24=0,"",IF(CG24=0,"",(CG24/Q24)))</f>
        <v>0.33333333333333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103</v>
      </c>
      <c r="C25" s="189" t="s">
        <v>58</v>
      </c>
      <c r="D25" s="189"/>
      <c r="E25" s="189" t="s">
        <v>104</v>
      </c>
      <c r="F25" s="189" t="s">
        <v>105</v>
      </c>
      <c r="G25" s="189" t="s">
        <v>73</v>
      </c>
      <c r="H25" s="89"/>
      <c r="I25" s="89" t="s">
        <v>96</v>
      </c>
      <c r="J25" s="89"/>
      <c r="K25" s="181"/>
      <c r="L25" s="80">
        <v>0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108</v>
      </c>
      <c r="G26" s="189" t="s">
        <v>61</v>
      </c>
      <c r="H26" s="89"/>
      <c r="I26" s="89" t="s">
        <v>96</v>
      </c>
      <c r="J26" s="89"/>
      <c r="K26" s="181"/>
      <c r="L26" s="80">
        <v>4</v>
      </c>
      <c r="M26" s="80">
        <v>0</v>
      </c>
      <c r="N26" s="80">
        <v>20</v>
      </c>
      <c r="O26" s="91">
        <v>1</v>
      </c>
      <c r="P26" s="92">
        <v>0</v>
      </c>
      <c r="Q26" s="93">
        <f>O26+P26</f>
        <v>1</v>
      </c>
      <c r="R26" s="81">
        <f>IFERROR(Q26/N26,"-")</f>
        <v>0.05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109</v>
      </c>
      <c r="C27" s="189" t="s">
        <v>58</v>
      </c>
      <c r="D27" s="189"/>
      <c r="E27" s="189" t="s">
        <v>110</v>
      </c>
      <c r="F27" s="189" t="s">
        <v>110</v>
      </c>
      <c r="G27" s="189" t="s">
        <v>66</v>
      </c>
      <c r="H27" s="89"/>
      <c r="I27" s="89"/>
      <c r="J27" s="89"/>
      <c r="K27" s="181"/>
      <c r="L27" s="80">
        <v>74</v>
      </c>
      <c r="M27" s="80">
        <v>34</v>
      </c>
      <c r="N27" s="80">
        <v>50</v>
      </c>
      <c r="O27" s="91">
        <v>3</v>
      </c>
      <c r="P27" s="92">
        <v>0</v>
      </c>
      <c r="Q27" s="93">
        <f>O27+P27</f>
        <v>3</v>
      </c>
      <c r="R27" s="81">
        <f>IFERROR(Q27/N27,"-")</f>
        <v>0.06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0.33333333333333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2</v>
      </c>
      <c r="CH27" s="134">
        <f>IF(Q27=0,"",IF(CG27=0,"",(CG27/Q27)))</f>
        <v>0.66666666666667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0.34042553191489</v>
      </c>
      <c r="B28" s="189" t="s">
        <v>111</v>
      </c>
      <c r="C28" s="189" t="s">
        <v>58</v>
      </c>
      <c r="D28" s="189"/>
      <c r="E28" s="189" t="s">
        <v>92</v>
      </c>
      <c r="F28" s="189" t="s">
        <v>93</v>
      </c>
      <c r="G28" s="189" t="s">
        <v>112</v>
      </c>
      <c r="H28" s="89" t="s">
        <v>113</v>
      </c>
      <c r="I28" s="89" t="s">
        <v>114</v>
      </c>
      <c r="J28" s="89" t="s">
        <v>115</v>
      </c>
      <c r="K28" s="181">
        <v>470000</v>
      </c>
      <c r="L28" s="80">
        <v>6</v>
      </c>
      <c r="M28" s="80">
        <v>0</v>
      </c>
      <c r="N28" s="80">
        <v>40</v>
      </c>
      <c r="O28" s="91">
        <v>2</v>
      </c>
      <c r="P28" s="92">
        <v>0</v>
      </c>
      <c r="Q28" s="93">
        <f>O28+P28</f>
        <v>2</v>
      </c>
      <c r="R28" s="81">
        <f>IFERROR(Q28/N28,"-")</f>
        <v>0.05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33571.428571429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-310000</v>
      </c>
      <c r="AC28" s="85">
        <f>SUM(Y28:Y32)/SUM(K28:K32)</f>
        <v>0.34042553191489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0.5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116</v>
      </c>
      <c r="C29" s="189" t="s">
        <v>58</v>
      </c>
      <c r="D29" s="189"/>
      <c r="E29" s="189" t="s">
        <v>117</v>
      </c>
      <c r="F29" s="189" t="s">
        <v>118</v>
      </c>
      <c r="G29" s="189" t="s">
        <v>73</v>
      </c>
      <c r="H29" s="89"/>
      <c r="I29" s="89" t="s">
        <v>114</v>
      </c>
      <c r="J29" s="89" t="s">
        <v>119</v>
      </c>
      <c r="K29" s="181"/>
      <c r="L29" s="80">
        <v>0</v>
      </c>
      <c r="M29" s="80">
        <v>0</v>
      </c>
      <c r="N29" s="80">
        <v>0</v>
      </c>
      <c r="O29" s="91">
        <v>0</v>
      </c>
      <c r="P29" s="92">
        <v>0</v>
      </c>
      <c r="Q29" s="93">
        <f>O29+P29</f>
        <v>0</v>
      </c>
      <c r="R29" s="81" t="str">
        <f>IFERROR(Q29/N29,"-")</f>
        <v>-</v>
      </c>
      <c r="S29" s="80">
        <v>0</v>
      </c>
      <c r="T29" s="80">
        <v>0</v>
      </c>
      <c r="U29" s="81" t="str">
        <f>IFERROR(T29/(Q29),"-")</f>
        <v>-</v>
      </c>
      <c r="V29" s="82"/>
      <c r="W29" s="83">
        <v>0</v>
      </c>
      <c r="X29" s="81" t="str">
        <f>IF(Q29=0,"-",W29/Q29)</f>
        <v>-</v>
      </c>
      <c r="Y29" s="186">
        <v>0</v>
      </c>
      <c r="Z29" s="187" t="str">
        <f>IFERROR(Y29/Q29,"-")</f>
        <v>-</v>
      </c>
      <c r="AA29" s="187" t="str">
        <f>IFERROR(Y29/W29,"-")</f>
        <v>-</v>
      </c>
      <c r="AB29" s="181"/>
      <c r="AC29" s="85"/>
      <c r="AD29" s="78"/>
      <c r="AE29" s="94"/>
      <c r="AF29" s="95" t="str">
        <f>IF(Q29=0,"",IF(AE29=0,"",(AE29/Q29)))</f>
        <v/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 t="str">
        <f>IF(Q29=0,"",IF(AN29=0,"",(AN29/Q29)))</f>
        <v/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 t="str">
        <f>IF(Q29=0,"",IF(AW29=0,"",(AW29/Q29)))</f>
        <v/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 t="str">
        <f>IF(Q29=0,"",IF(BF29=0,"",(BF29/Q29)))</f>
        <v/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 t="str">
        <f>IF(Q29=0,"",IF(BO29=0,"",(BO29/Q29)))</f>
        <v/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 t="str">
        <f>IF(Q29=0,"",IF(BX29=0,"",(BX29/Q29)))</f>
        <v/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 t="str">
        <f>IF(Q29=0,"",IF(CG29=0,"",(CG29/Q29)))</f>
        <v/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120</v>
      </c>
      <c r="C30" s="189" t="s">
        <v>58</v>
      </c>
      <c r="D30" s="189"/>
      <c r="E30" s="189" t="s">
        <v>102</v>
      </c>
      <c r="F30" s="189" t="s">
        <v>87</v>
      </c>
      <c r="G30" s="189" t="s">
        <v>94</v>
      </c>
      <c r="H30" s="89"/>
      <c r="I30" s="89" t="s">
        <v>114</v>
      </c>
      <c r="J30" s="89" t="s">
        <v>121</v>
      </c>
      <c r="K30" s="181"/>
      <c r="L30" s="80">
        <v>7</v>
      </c>
      <c r="M30" s="80">
        <v>0</v>
      </c>
      <c r="N30" s="80">
        <v>0</v>
      </c>
      <c r="O30" s="91">
        <v>3</v>
      </c>
      <c r="P30" s="92">
        <v>0</v>
      </c>
      <c r="Q30" s="93">
        <f>O30+P30</f>
        <v>3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0.66666666666667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122</v>
      </c>
      <c r="C31" s="189" t="s">
        <v>58</v>
      </c>
      <c r="D31" s="189"/>
      <c r="E31" s="189" t="s">
        <v>123</v>
      </c>
      <c r="F31" s="189" t="s">
        <v>72</v>
      </c>
      <c r="G31" s="189" t="s">
        <v>73</v>
      </c>
      <c r="H31" s="89"/>
      <c r="I31" s="89" t="s">
        <v>114</v>
      </c>
      <c r="J31" s="89" t="s">
        <v>124</v>
      </c>
      <c r="K31" s="181"/>
      <c r="L31" s="80">
        <v>0</v>
      </c>
      <c r="M31" s="80">
        <v>0</v>
      </c>
      <c r="N31" s="80">
        <v>0</v>
      </c>
      <c r="O31" s="91">
        <v>7</v>
      </c>
      <c r="P31" s="92">
        <v>0</v>
      </c>
      <c r="Q31" s="93">
        <f>O31+P31</f>
        <v>7</v>
      </c>
      <c r="R31" s="81" t="str">
        <f>IFERROR(Q31/N31,"-")</f>
        <v>-</v>
      </c>
      <c r="S31" s="80">
        <v>1</v>
      </c>
      <c r="T31" s="80">
        <v>1</v>
      </c>
      <c r="U31" s="81">
        <f>IFERROR(T31/(Q31),"-")</f>
        <v>0.14285714285714</v>
      </c>
      <c r="V31" s="82"/>
      <c r="W31" s="83">
        <v>1</v>
      </c>
      <c r="X31" s="81">
        <f>IF(Q31=0,"-",W31/Q31)</f>
        <v>0.14285714285714</v>
      </c>
      <c r="Y31" s="186">
        <v>160000</v>
      </c>
      <c r="Z31" s="187">
        <f>IFERROR(Y31/Q31,"-")</f>
        <v>22857.142857143</v>
      </c>
      <c r="AA31" s="187">
        <f>IFERROR(Y31/W31,"-")</f>
        <v>160000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0.14285714285714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3</v>
      </c>
      <c r="BG31" s="113">
        <f>IF(Q31=0,"",IF(BF31=0,"",(BF31/Q31)))</f>
        <v>0.42857142857143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2</v>
      </c>
      <c r="BY31" s="127">
        <f>IF(Q31=0,"",IF(BX31=0,"",(BX31/Q31)))</f>
        <v>0.28571428571429</v>
      </c>
      <c r="BZ31" s="128">
        <v>1</v>
      </c>
      <c r="CA31" s="129">
        <f>IFERROR(BZ31/BX31,"-")</f>
        <v>0.5</v>
      </c>
      <c r="CB31" s="130">
        <v>220000</v>
      </c>
      <c r="CC31" s="131">
        <f>IFERROR(CB31/BX31,"-")</f>
        <v>110000</v>
      </c>
      <c r="CD31" s="132"/>
      <c r="CE31" s="132"/>
      <c r="CF31" s="132">
        <v>1</v>
      </c>
      <c r="CG31" s="133">
        <v>1</v>
      </c>
      <c r="CH31" s="134">
        <f>IF(Q31=0,"",IF(CG31=0,"",(CG31/Q31)))</f>
        <v>0.14285714285714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1</v>
      </c>
      <c r="CQ31" s="141">
        <v>160000</v>
      </c>
      <c r="CR31" s="141">
        <v>220000</v>
      </c>
      <c r="CS31" s="141"/>
      <c r="CT31" s="142" t="str">
        <f>IF(AND(CR31=0,CS31=0),"",IF(AND(CR31&lt;=100000,CS31&lt;=100000),"",IF(CR31/CQ31&gt;0.7,"男高",IF(CS31/CQ31&gt;0.7,"女高",""))))</f>
        <v>男高</v>
      </c>
    </row>
    <row r="32" spans="1:99">
      <c r="A32" s="79"/>
      <c r="B32" s="189" t="s">
        <v>125</v>
      </c>
      <c r="C32" s="189" t="s">
        <v>58</v>
      </c>
      <c r="D32" s="189"/>
      <c r="E32" s="189" t="s">
        <v>110</v>
      </c>
      <c r="F32" s="189" t="s">
        <v>110</v>
      </c>
      <c r="G32" s="189" t="s">
        <v>66</v>
      </c>
      <c r="H32" s="89"/>
      <c r="I32" s="89"/>
      <c r="J32" s="89"/>
      <c r="K32" s="181"/>
      <c r="L32" s="80">
        <v>108</v>
      </c>
      <c r="M32" s="80">
        <v>27</v>
      </c>
      <c r="N32" s="80">
        <v>11</v>
      </c>
      <c r="O32" s="91">
        <v>2</v>
      </c>
      <c r="P32" s="92">
        <v>0</v>
      </c>
      <c r="Q32" s="93">
        <f>O32+P32</f>
        <v>2</v>
      </c>
      <c r="R32" s="81">
        <f>IFERROR(Q32/N32,"-")</f>
        <v>0.18181818181818</v>
      </c>
      <c r="S32" s="80">
        <v>1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0.5</v>
      </c>
      <c r="Y32" s="186">
        <v>0</v>
      </c>
      <c r="Z32" s="187">
        <f>IFERROR(Y32/Q32,"-")</f>
        <v>0</v>
      </c>
      <c r="AA32" s="187">
        <f>IFERROR(Y32/W32,"-")</f>
        <v>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>
        <v>1</v>
      </c>
      <c r="CJ32" s="136">
        <f>IFERROR(CI32/CG32,"-")</f>
        <v>1</v>
      </c>
      <c r="CK32" s="137">
        <v>3000</v>
      </c>
      <c r="CL32" s="138">
        <f>IFERROR(CK32/CG32,"-")</f>
        <v>3000</v>
      </c>
      <c r="CM32" s="139">
        <v>1</v>
      </c>
      <c r="CN32" s="139"/>
      <c r="CO32" s="139"/>
      <c r="CP32" s="140">
        <v>1</v>
      </c>
      <c r="CQ32" s="141">
        <v>0</v>
      </c>
      <c r="CR32" s="141">
        <v>3000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0.075</v>
      </c>
      <c r="B33" s="189" t="s">
        <v>126</v>
      </c>
      <c r="C33" s="189" t="s">
        <v>58</v>
      </c>
      <c r="D33" s="189"/>
      <c r="E33" s="189" t="s">
        <v>92</v>
      </c>
      <c r="F33" s="189" t="s">
        <v>93</v>
      </c>
      <c r="G33" s="189" t="s">
        <v>94</v>
      </c>
      <c r="H33" s="89" t="s">
        <v>127</v>
      </c>
      <c r="I33" s="89" t="s">
        <v>128</v>
      </c>
      <c r="J33" s="89" t="s">
        <v>129</v>
      </c>
      <c r="K33" s="181">
        <v>240000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IFERROR(K33/SUM(Q33:Q42),"-")</f>
        <v>26666.666666667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SUM(Y33:Y42)-SUM(K33:K42)</f>
        <v>-222000</v>
      </c>
      <c r="AC33" s="85">
        <f>SUM(Y33:Y42)/SUM(K33:K42)</f>
        <v>0.075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130</v>
      </c>
      <c r="C34" s="189" t="s">
        <v>58</v>
      </c>
      <c r="D34" s="189"/>
      <c r="E34" s="189" t="s">
        <v>131</v>
      </c>
      <c r="F34" s="189" t="s">
        <v>132</v>
      </c>
      <c r="G34" s="189" t="s">
        <v>94</v>
      </c>
      <c r="H34" s="89" t="s">
        <v>133</v>
      </c>
      <c r="I34" s="89" t="s">
        <v>128</v>
      </c>
      <c r="J34" s="89" t="s">
        <v>129</v>
      </c>
      <c r="K34" s="181"/>
      <c r="L34" s="80">
        <v>4</v>
      </c>
      <c r="M34" s="80">
        <v>0</v>
      </c>
      <c r="N34" s="80">
        <v>0</v>
      </c>
      <c r="O34" s="91">
        <v>1</v>
      </c>
      <c r="P34" s="92">
        <v>0</v>
      </c>
      <c r="Q34" s="93">
        <f>O34+P34</f>
        <v>1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1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1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134</v>
      </c>
      <c r="C35" s="189" t="s">
        <v>58</v>
      </c>
      <c r="D35" s="189"/>
      <c r="E35" s="189" t="s">
        <v>135</v>
      </c>
      <c r="F35" s="189" t="s">
        <v>136</v>
      </c>
      <c r="G35" s="189" t="s">
        <v>94</v>
      </c>
      <c r="H35" s="89" t="s">
        <v>137</v>
      </c>
      <c r="I35" s="89" t="s">
        <v>128</v>
      </c>
      <c r="J35" s="89" t="s">
        <v>129</v>
      </c>
      <c r="K35" s="181"/>
      <c r="L35" s="80">
        <v>2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138</v>
      </c>
      <c r="C36" s="189" t="s">
        <v>58</v>
      </c>
      <c r="D36" s="189"/>
      <c r="E36" s="189" t="s">
        <v>139</v>
      </c>
      <c r="F36" s="189" t="s">
        <v>105</v>
      </c>
      <c r="G36" s="189" t="s">
        <v>94</v>
      </c>
      <c r="H36" s="89" t="s">
        <v>140</v>
      </c>
      <c r="I36" s="89" t="s">
        <v>128</v>
      </c>
      <c r="J36" s="89" t="s">
        <v>119</v>
      </c>
      <c r="K36" s="181"/>
      <c r="L36" s="80">
        <v>8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1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1</v>
      </c>
      <c r="Y36" s="186">
        <v>15000</v>
      </c>
      <c r="Z36" s="187">
        <f>IFERROR(Y36/Q36,"-")</f>
        <v>15000</v>
      </c>
      <c r="AA36" s="187">
        <f>IFERROR(Y36/W36,"-")</f>
        <v>15000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1</v>
      </c>
      <c r="CI36" s="135">
        <v>1</v>
      </c>
      <c r="CJ36" s="136">
        <f>IFERROR(CI36/CG36,"-")</f>
        <v>1</v>
      </c>
      <c r="CK36" s="137">
        <v>15000</v>
      </c>
      <c r="CL36" s="138">
        <f>IFERROR(CK36/CG36,"-")</f>
        <v>15000</v>
      </c>
      <c r="CM36" s="139"/>
      <c r="CN36" s="139"/>
      <c r="CO36" s="139">
        <v>1</v>
      </c>
      <c r="CP36" s="140">
        <v>1</v>
      </c>
      <c r="CQ36" s="141">
        <v>15000</v>
      </c>
      <c r="CR36" s="141">
        <v>15000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141</v>
      </c>
      <c r="C37" s="189" t="s">
        <v>58</v>
      </c>
      <c r="D37" s="189"/>
      <c r="E37" s="189" t="s">
        <v>110</v>
      </c>
      <c r="F37" s="189" t="s">
        <v>110</v>
      </c>
      <c r="G37" s="189" t="s">
        <v>66</v>
      </c>
      <c r="H37" s="89" t="s">
        <v>142</v>
      </c>
      <c r="I37" s="89"/>
      <c r="J37" s="89"/>
      <c r="K37" s="181"/>
      <c r="L37" s="80">
        <v>23</v>
      </c>
      <c r="M37" s="80">
        <v>17</v>
      </c>
      <c r="N37" s="80">
        <v>1</v>
      </c>
      <c r="O37" s="91">
        <v>2</v>
      </c>
      <c r="P37" s="92">
        <v>0</v>
      </c>
      <c r="Q37" s="93">
        <f>O37+P37</f>
        <v>2</v>
      </c>
      <c r="R37" s="81">
        <f>IFERROR(Q37/N37,"-")</f>
        <v>2</v>
      </c>
      <c r="S37" s="80">
        <v>1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1</v>
      </c>
      <c r="BZ37" s="128">
        <v>1</v>
      </c>
      <c r="CA37" s="129">
        <f>IFERROR(BZ37/BX37,"-")</f>
        <v>0.5</v>
      </c>
      <c r="CB37" s="130">
        <v>6000</v>
      </c>
      <c r="CC37" s="131">
        <f>IFERROR(CB37/BX37,"-")</f>
        <v>3000</v>
      </c>
      <c r="CD37" s="132"/>
      <c r="CE37" s="132">
        <v>1</v>
      </c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>
        <v>6000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143</v>
      </c>
      <c r="C38" s="189" t="s">
        <v>58</v>
      </c>
      <c r="D38" s="189"/>
      <c r="E38" s="189" t="s">
        <v>144</v>
      </c>
      <c r="F38" s="189" t="s">
        <v>118</v>
      </c>
      <c r="G38" s="189" t="s">
        <v>73</v>
      </c>
      <c r="H38" s="89" t="s">
        <v>127</v>
      </c>
      <c r="I38" s="89" t="s">
        <v>128</v>
      </c>
      <c r="J38" s="89" t="s">
        <v>145</v>
      </c>
      <c r="K38" s="181"/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0.5</v>
      </c>
      <c r="Y38" s="186">
        <v>3000</v>
      </c>
      <c r="Z38" s="187">
        <f>IFERROR(Y38/Q38,"-")</f>
        <v>1500</v>
      </c>
      <c r="AA38" s="187">
        <f>IFERROR(Y38/W38,"-")</f>
        <v>3000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>
        <v>1</v>
      </c>
      <c r="BI38" s="114">
        <f>IFERROR(BH38/BF38,"-")</f>
        <v>1</v>
      </c>
      <c r="BJ38" s="115">
        <v>3000</v>
      </c>
      <c r="BK38" s="116">
        <f>IFERROR(BJ38/BF38,"-")</f>
        <v>3000</v>
      </c>
      <c r="BL38" s="117">
        <v>1</v>
      </c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1</v>
      </c>
      <c r="CQ38" s="141">
        <v>3000</v>
      </c>
      <c r="CR38" s="141">
        <v>3000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146</v>
      </c>
      <c r="C39" s="189" t="s">
        <v>58</v>
      </c>
      <c r="D39" s="189"/>
      <c r="E39" s="189" t="s">
        <v>104</v>
      </c>
      <c r="F39" s="189" t="s">
        <v>105</v>
      </c>
      <c r="G39" s="189" t="s">
        <v>73</v>
      </c>
      <c r="H39" s="89" t="s">
        <v>133</v>
      </c>
      <c r="I39" s="89" t="s">
        <v>128</v>
      </c>
      <c r="J39" s="89" t="s">
        <v>145</v>
      </c>
      <c r="K39" s="181"/>
      <c r="L39" s="80">
        <v>0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1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147</v>
      </c>
      <c r="C40" s="189" t="s">
        <v>58</v>
      </c>
      <c r="D40" s="189"/>
      <c r="E40" s="189" t="s">
        <v>148</v>
      </c>
      <c r="F40" s="189" t="s">
        <v>149</v>
      </c>
      <c r="G40" s="189" t="s">
        <v>73</v>
      </c>
      <c r="H40" s="89" t="s">
        <v>137</v>
      </c>
      <c r="I40" s="89" t="s">
        <v>128</v>
      </c>
      <c r="J40" s="89" t="s">
        <v>145</v>
      </c>
      <c r="K40" s="181"/>
      <c r="L40" s="80">
        <v>0</v>
      </c>
      <c r="M40" s="80">
        <v>0</v>
      </c>
      <c r="N40" s="80">
        <v>0</v>
      </c>
      <c r="O40" s="91">
        <v>0</v>
      </c>
      <c r="P40" s="92">
        <v>0</v>
      </c>
      <c r="Q40" s="93">
        <f>O40+P40</f>
        <v>0</v>
      </c>
      <c r="R40" s="81" t="str">
        <f>IFERROR(Q40/N40,"-")</f>
        <v>-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150</v>
      </c>
      <c r="C41" s="189" t="s">
        <v>58</v>
      </c>
      <c r="D41" s="189"/>
      <c r="E41" s="189" t="s">
        <v>151</v>
      </c>
      <c r="F41" s="189" t="s">
        <v>132</v>
      </c>
      <c r="G41" s="189" t="s">
        <v>73</v>
      </c>
      <c r="H41" s="89" t="s">
        <v>140</v>
      </c>
      <c r="I41" s="89" t="s">
        <v>128</v>
      </c>
      <c r="J41" s="89" t="s">
        <v>145</v>
      </c>
      <c r="K41" s="181"/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2</v>
      </c>
      <c r="AO41" s="101">
        <f>IF(Q41=0,"",IF(AN41=0,"",(AN41/Q41)))</f>
        <v>1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152</v>
      </c>
      <c r="C42" s="189" t="s">
        <v>58</v>
      </c>
      <c r="D42" s="189"/>
      <c r="E42" s="189" t="s">
        <v>110</v>
      </c>
      <c r="F42" s="189" t="s">
        <v>110</v>
      </c>
      <c r="G42" s="189" t="s">
        <v>66</v>
      </c>
      <c r="H42" s="89" t="s">
        <v>142</v>
      </c>
      <c r="I42" s="89"/>
      <c r="J42" s="89"/>
      <c r="K42" s="181"/>
      <c r="L42" s="80">
        <v>8</v>
      </c>
      <c r="M42" s="80">
        <v>6</v>
      </c>
      <c r="N42" s="80">
        <v>0</v>
      </c>
      <c r="O42" s="91">
        <v>0</v>
      </c>
      <c r="P42" s="92">
        <v>0</v>
      </c>
      <c r="Q42" s="93">
        <f>O42+P42</f>
        <v>0</v>
      </c>
      <c r="R42" s="81" t="str">
        <f>IFERROR(Q42/N42,"-")</f>
        <v>-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</v>
      </c>
      <c r="B43" s="189" t="s">
        <v>153</v>
      </c>
      <c r="C43" s="189" t="s">
        <v>58</v>
      </c>
      <c r="D43" s="189"/>
      <c r="E43" s="189" t="s">
        <v>154</v>
      </c>
      <c r="F43" s="189" t="s">
        <v>155</v>
      </c>
      <c r="G43" s="189" t="s">
        <v>112</v>
      </c>
      <c r="H43" s="89" t="s">
        <v>156</v>
      </c>
      <c r="I43" s="89" t="s">
        <v>157</v>
      </c>
      <c r="J43" s="89" t="s">
        <v>158</v>
      </c>
      <c r="K43" s="181">
        <v>260000</v>
      </c>
      <c r="L43" s="80">
        <v>6</v>
      </c>
      <c r="M43" s="80">
        <v>0</v>
      </c>
      <c r="N43" s="80">
        <v>34</v>
      </c>
      <c r="O43" s="91">
        <v>1</v>
      </c>
      <c r="P43" s="92">
        <v>0</v>
      </c>
      <c r="Q43" s="93">
        <f>O43+P43</f>
        <v>1</v>
      </c>
      <c r="R43" s="81">
        <f>IFERROR(Q43/N43,"-")</f>
        <v>0.029411764705882</v>
      </c>
      <c r="S43" s="80">
        <v>0</v>
      </c>
      <c r="T43" s="80">
        <v>0</v>
      </c>
      <c r="U43" s="81">
        <f>IFERROR(T43/(Q43),"-")</f>
        <v>0</v>
      </c>
      <c r="V43" s="82">
        <f>IFERROR(K43/SUM(Q43:Q46),"-")</f>
        <v>26000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SUM(Y43:Y46)-SUM(K43:K46)</f>
        <v>-260000</v>
      </c>
      <c r="AC43" s="85">
        <f>SUM(Y43:Y46)/SUM(K43:K46)</f>
        <v>0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1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159</v>
      </c>
      <c r="C44" s="189" t="s">
        <v>58</v>
      </c>
      <c r="D44" s="189"/>
      <c r="E44" s="189" t="s">
        <v>160</v>
      </c>
      <c r="F44" s="189" t="s">
        <v>161</v>
      </c>
      <c r="G44" s="189" t="s">
        <v>73</v>
      </c>
      <c r="H44" s="89"/>
      <c r="I44" s="89" t="s">
        <v>157</v>
      </c>
      <c r="J44" s="89" t="s">
        <v>162</v>
      </c>
      <c r="K44" s="181"/>
      <c r="L44" s="80">
        <v>0</v>
      </c>
      <c r="M44" s="80">
        <v>0</v>
      </c>
      <c r="N44" s="80">
        <v>0</v>
      </c>
      <c r="O44" s="91">
        <v>6</v>
      </c>
      <c r="P44" s="92">
        <v>0</v>
      </c>
      <c r="Q44" s="93">
        <f>O44+P44</f>
        <v>6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0.16666666666667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>
        <v>3</v>
      </c>
      <c r="BY44" s="127">
        <f>IF(Q44=0,"",IF(BX44=0,"",(BX44/Q44)))</f>
        <v>0.5</v>
      </c>
      <c r="BZ44" s="128"/>
      <c r="CA44" s="129">
        <f>IFERROR(BZ44/BX44,"-")</f>
        <v>0</v>
      </c>
      <c r="CB44" s="130"/>
      <c r="CC44" s="131">
        <f>IFERROR(CB44/BX44,"-")</f>
        <v>0</v>
      </c>
      <c r="CD44" s="132"/>
      <c r="CE44" s="132"/>
      <c r="CF44" s="132"/>
      <c r="CG44" s="133">
        <v>2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163</v>
      </c>
      <c r="C45" s="189" t="s">
        <v>58</v>
      </c>
      <c r="D45" s="189"/>
      <c r="E45" s="189" t="s">
        <v>164</v>
      </c>
      <c r="F45" s="189" t="s">
        <v>165</v>
      </c>
      <c r="G45" s="189" t="s">
        <v>94</v>
      </c>
      <c r="H45" s="89"/>
      <c r="I45" s="89" t="s">
        <v>157</v>
      </c>
      <c r="J45" s="89" t="s">
        <v>166</v>
      </c>
      <c r="K45" s="181"/>
      <c r="L45" s="80">
        <v>2</v>
      </c>
      <c r="M45" s="80">
        <v>0</v>
      </c>
      <c r="N45" s="80">
        <v>0</v>
      </c>
      <c r="O45" s="91">
        <v>1</v>
      </c>
      <c r="P45" s="92">
        <v>0</v>
      </c>
      <c r="Q45" s="93">
        <f>O45+P45</f>
        <v>1</v>
      </c>
      <c r="R45" s="81" t="str">
        <f>IFERROR(Q45/N45,"-")</f>
        <v>-</v>
      </c>
      <c r="S45" s="80">
        <v>0</v>
      </c>
      <c r="T45" s="80">
        <v>1</v>
      </c>
      <c r="U45" s="81">
        <f>IFERROR(T45/(Q45),"-")</f>
        <v>1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1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167</v>
      </c>
      <c r="C46" s="189" t="s">
        <v>58</v>
      </c>
      <c r="D46" s="189"/>
      <c r="E46" s="189" t="s">
        <v>110</v>
      </c>
      <c r="F46" s="189" t="s">
        <v>110</v>
      </c>
      <c r="G46" s="189" t="s">
        <v>66</v>
      </c>
      <c r="H46" s="89"/>
      <c r="I46" s="89"/>
      <c r="J46" s="89"/>
      <c r="K46" s="181"/>
      <c r="L46" s="80">
        <v>40</v>
      </c>
      <c r="M46" s="80">
        <v>23</v>
      </c>
      <c r="N46" s="80">
        <v>7</v>
      </c>
      <c r="O46" s="91">
        <v>2</v>
      </c>
      <c r="P46" s="92">
        <v>0</v>
      </c>
      <c r="Q46" s="93">
        <f>O46+P46</f>
        <v>2</v>
      </c>
      <c r="R46" s="81">
        <f>IFERROR(Q46/N46,"-")</f>
        <v>0.28571428571429</v>
      </c>
      <c r="S46" s="80">
        <v>1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1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0.01</v>
      </c>
      <c r="B47" s="189" t="s">
        <v>168</v>
      </c>
      <c r="C47" s="189" t="s">
        <v>58</v>
      </c>
      <c r="D47" s="189"/>
      <c r="E47" s="189" t="s">
        <v>169</v>
      </c>
      <c r="F47" s="189" t="s">
        <v>170</v>
      </c>
      <c r="G47" s="189" t="s">
        <v>112</v>
      </c>
      <c r="H47" s="89" t="s">
        <v>171</v>
      </c>
      <c r="I47" s="89" t="s">
        <v>172</v>
      </c>
      <c r="J47" s="89" t="s">
        <v>173</v>
      </c>
      <c r="K47" s="181">
        <v>300000</v>
      </c>
      <c r="L47" s="80">
        <v>0</v>
      </c>
      <c r="M47" s="80">
        <v>0</v>
      </c>
      <c r="N47" s="80">
        <v>9</v>
      </c>
      <c r="O47" s="91">
        <v>0</v>
      </c>
      <c r="P47" s="92">
        <v>0</v>
      </c>
      <c r="Q47" s="93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>
        <f>IFERROR(K47/SUM(Q47:Q60),"-")</f>
        <v>25000</v>
      </c>
      <c r="W47" s="83">
        <v>0</v>
      </c>
      <c r="X47" s="81" t="str">
        <f>IF(Q47=0,"-",W47/Q47)</f>
        <v>-</v>
      </c>
      <c r="Y47" s="186">
        <v>0</v>
      </c>
      <c r="Z47" s="187" t="str">
        <f>IFERROR(Y47/Q47,"-")</f>
        <v>-</v>
      </c>
      <c r="AA47" s="187" t="str">
        <f>IFERROR(Y47/W47,"-")</f>
        <v>-</v>
      </c>
      <c r="AB47" s="181">
        <f>SUM(Y47:Y60)-SUM(K47:K60)</f>
        <v>-297000</v>
      </c>
      <c r="AC47" s="85">
        <f>SUM(Y47:Y60)/SUM(K47:K60)</f>
        <v>0.01</v>
      </c>
      <c r="AD47" s="78"/>
      <c r="AE47" s="94"/>
      <c r="AF47" s="95" t="str">
        <f>IF(Q47=0,"",IF(AE47=0,"",(AE47/Q47)))</f>
        <v/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 t="str">
        <f>IF(Q47=0,"",IF(AN47=0,"",(AN47/Q47)))</f>
        <v/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 t="str">
        <f>IF(Q47=0,"",IF(AW47=0,"",(AW47/Q47)))</f>
        <v/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 t="str">
        <f>IF(Q47=0,"",IF(BF47=0,"",(BF47/Q47)))</f>
        <v/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 t="str">
        <f>IF(Q47=0,"",IF(BO47=0,"",(BO47/Q47)))</f>
        <v/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 t="str">
        <f>IF(Q47=0,"",IF(BX47=0,"",(BX47/Q47)))</f>
        <v/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 t="str">
        <f>IF(Q47=0,"",IF(CG47=0,"",(CG47/Q47)))</f>
        <v/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174</v>
      </c>
      <c r="C48" s="189" t="s">
        <v>58</v>
      </c>
      <c r="D48" s="189"/>
      <c r="E48" s="189" t="s">
        <v>175</v>
      </c>
      <c r="F48" s="189" t="s">
        <v>176</v>
      </c>
      <c r="G48" s="189" t="s">
        <v>73</v>
      </c>
      <c r="H48" s="89" t="s">
        <v>177</v>
      </c>
      <c r="I48" s="89" t="s">
        <v>172</v>
      </c>
      <c r="J48" s="89" t="s">
        <v>178</v>
      </c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179</v>
      </c>
      <c r="C49" s="189" t="s">
        <v>58</v>
      </c>
      <c r="D49" s="189"/>
      <c r="E49" s="189" t="s">
        <v>180</v>
      </c>
      <c r="F49" s="189" t="s">
        <v>87</v>
      </c>
      <c r="G49" s="189" t="s">
        <v>94</v>
      </c>
      <c r="H49" s="89" t="s">
        <v>181</v>
      </c>
      <c r="I49" s="89" t="s">
        <v>172</v>
      </c>
      <c r="J49" s="89" t="s">
        <v>182</v>
      </c>
      <c r="K49" s="181"/>
      <c r="L49" s="80">
        <v>1</v>
      </c>
      <c r="M49" s="80">
        <v>0</v>
      </c>
      <c r="N49" s="80">
        <v>0</v>
      </c>
      <c r="O49" s="91">
        <v>1</v>
      </c>
      <c r="P49" s="92">
        <v>0</v>
      </c>
      <c r="Q49" s="93">
        <f>O49+P49</f>
        <v>1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1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1</v>
      </c>
      <c r="BP49" s="120">
        <f>IF(Q49=0,"",IF(BO49=0,"",(BO49/Q49)))</f>
        <v>1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183</v>
      </c>
      <c r="C50" s="189" t="s">
        <v>58</v>
      </c>
      <c r="D50" s="189"/>
      <c r="E50" s="189" t="s">
        <v>139</v>
      </c>
      <c r="F50" s="189" t="s">
        <v>105</v>
      </c>
      <c r="G50" s="189" t="s">
        <v>112</v>
      </c>
      <c r="H50" s="89" t="s">
        <v>184</v>
      </c>
      <c r="I50" s="89" t="s">
        <v>172</v>
      </c>
      <c r="J50" s="89" t="s">
        <v>115</v>
      </c>
      <c r="K50" s="181"/>
      <c r="L50" s="80">
        <v>0</v>
      </c>
      <c r="M50" s="80">
        <v>0</v>
      </c>
      <c r="N50" s="80">
        <v>5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185</v>
      </c>
      <c r="C51" s="189" t="s">
        <v>58</v>
      </c>
      <c r="D51" s="189"/>
      <c r="E51" s="189" t="s">
        <v>186</v>
      </c>
      <c r="F51" s="189" t="s">
        <v>187</v>
      </c>
      <c r="G51" s="189" t="s">
        <v>73</v>
      </c>
      <c r="H51" s="89" t="s">
        <v>188</v>
      </c>
      <c r="I51" s="89" t="s">
        <v>172</v>
      </c>
      <c r="J51" s="89" t="s">
        <v>189</v>
      </c>
      <c r="K51" s="181"/>
      <c r="L51" s="80">
        <v>0</v>
      </c>
      <c r="M51" s="80">
        <v>0</v>
      </c>
      <c r="N51" s="80">
        <v>0</v>
      </c>
      <c r="O51" s="91">
        <v>1</v>
      </c>
      <c r="P51" s="92">
        <v>0</v>
      </c>
      <c r="Q51" s="93">
        <f>O51+P51</f>
        <v>1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190</v>
      </c>
      <c r="C52" s="189" t="s">
        <v>58</v>
      </c>
      <c r="D52" s="189"/>
      <c r="E52" s="189" t="s">
        <v>191</v>
      </c>
      <c r="F52" s="189" t="s">
        <v>192</v>
      </c>
      <c r="G52" s="189" t="s">
        <v>94</v>
      </c>
      <c r="H52" s="89" t="s">
        <v>193</v>
      </c>
      <c r="I52" s="89" t="s">
        <v>172</v>
      </c>
      <c r="J52" s="190" t="s">
        <v>194</v>
      </c>
      <c r="K52" s="181"/>
      <c r="L52" s="80">
        <v>5</v>
      </c>
      <c r="M52" s="80">
        <v>0</v>
      </c>
      <c r="N52" s="80">
        <v>0</v>
      </c>
      <c r="O52" s="91">
        <v>2</v>
      </c>
      <c r="P52" s="92">
        <v>0</v>
      </c>
      <c r="Q52" s="93">
        <f>O52+P52</f>
        <v>2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0.5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195</v>
      </c>
      <c r="C53" s="189" t="s">
        <v>58</v>
      </c>
      <c r="D53" s="189"/>
      <c r="E53" s="189" t="s">
        <v>196</v>
      </c>
      <c r="F53" s="189" t="s">
        <v>197</v>
      </c>
      <c r="G53" s="189" t="s">
        <v>112</v>
      </c>
      <c r="H53" s="89" t="s">
        <v>198</v>
      </c>
      <c r="I53" s="89" t="s">
        <v>172</v>
      </c>
      <c r="J53" s="89" t="s">
        <v>199</v>
      </c>
      <c r="K53" s="181"/>
      <c r="L53" s="80">
        <v>2</v>
      </c>
      <c r="M53" s="80">
        <v>0</v>
      </c>
      <c r="N53" s="80">
        <v>13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200</v>
      </c>
      <c r="C54" s="189" t="s">
        <v>58</v>
      </c>
      <c r="D54" s="189"/>
      <c r="E54" s="189" t="s">
        <v>186</v>
      </c>
      <c r="F54" s="189" t="s">
        <v>187</v>
      </c>
      <c r="G54" s="189" t="s">
        <v>73</v>
      </c>
      <c r="H54" s="89" t="s">
        <v>201</v>
      </c>
      <c r="I54" s="89" t="s">
        <v>172</v>
      </c>
      <c r="J54" s="89" t="s">
        <v>129</v>
      </c>
      <c r="K54" s="181"/>
      <c r="L54" s="80">
        <v>0</v>
      </c>
      <c r="M54" s="80">
        <v>0</v>
      </c>
      <c r="N54" s="80">
        <v>0</v>
      </c>
      <c r="O54" s="91">
        <v>3</v>
      </c>
      <c r="P54" s="92">
        <v>0</v>
      </c>
      <c r="Q54" s="93">
        <f>O54+P54</f>
        <v>3</v>
      </c>
      <c r="R54" s="81" t="str">
        <f>IFERROR(Q54/N54,"-")</f>
        <v>-</v>
      </c>
      <c r="S54" s="80">
        <v>1</v>
      </c>
      <c r="T54" s="80">
        <v>0</v>
      </c>
      <c r="U54" s="81">
        <f>IFERROR(T54/(Q54),"-")</f>
        <v>0</v>
      </c>
      <c r="V54" s="82"/>
      <c r="W54" s="83">
        <v>1</v>
      </c>
      <c r="X54" s="81">
        <f>IF(Q54=0,"-",W54/Q54)</f>
        <v>0.33333333333333</v>
      </c>
      <c r="Y54" s="186">
        <v>3000</v>
      </c>
      <c r="Z54" s="187">
        <f>IFERROR(Y54/Q54,"-")</f>
        <v>1000</v>
      </c>
      <c r="AA54" s="187">
        <f>IFERROR(Y54/W54,"-")</f>
        <v>3000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0.33333333333333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2</v>
      </c>
      <c r="BG54" s="113">
        <f>IF(Q54=0,"",IF(BF54=0,"",(BF54/Q54)))</f>
        <v>0.66666666666667</v>
      </c>
      <c r="BH54" s="112">
        <v>1</v>
      </c>
      <c r="BI54" s="114">
        <f>IFERROR(BH54/BF54,"-")</f>
        <v>0.5</v>
      </c>
      <c r="BJ54" s="115">
        <v>3000</v>
      </c>
      <c r="BK54" s="116">
        <f>IFERROR(BJ54/BF54,"-")</f>
        <v>1500</v>
      </c>
      <c r="BL54" s="117">
        <v>1</v>
      </c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3000</v>
      </c>
      <c r="CR54" s="141">
        <v>3000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202</v>
      </c>
      <c r="C55" s="189" t="s">
        <v>58</v>
      </c>
      <c r="D55" s="189"/>
      <c r="E55" s="189" t="s">
        <v>203</v>
      </c>
      <c r="F55" s="189" t="s">
        <v>204</v>
      </c>
      <c r="G55" s="189" t="s">
        <v>94</v>
      </c>
      <c r="H55" s="89" t="s">
        <v>205</v>
      </c>
      <c r="I55" s="89" t="s">
        <v>172</v>
      </c>
      <c r="J55" s="89"/>
      <c r="K55" s="181"/>
      <c r="L55" s="80">
        <v>3</v>
      </c>
      <c r="M55" s="80">
        <v>0</v>
      </c>
      <c r="N55" s="80">
        <v>0</v>
      </c>
      <c r="O55" s="91">
        <v>1</v>
      </c>
      <c r="P55" s="92">
        <v>0</v>
      </c>
      <c r="Q55" s="93">
        <f>O55+P55</f>
        <v>1</v>
      </c>
      <c r="R55" s="81" t="str">
        <f>IFERROR(Q55/N55,"-")</f>
        <v>-</v>
      </c>
      <c r="S55" s="80">
        <v>1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206</v>
      </c>
      <c r="C56" s="189" t="s">
        <v>58</v>
      </c>
      <c r="D56" s="189"/>
      <c r="E56" s="189" t="s">
        <v>139</v>
      </c>
      <c r="F56" s="189" t="s">
        <v>105</v>
      </c>
      <c r="G56" s="189" t="s">
        <v>112</v>
      </c>
      <c r="H56" s="89" t="s">
        <v>207</v>
      </c>
      <c r="I56" s="89" t="s">
        <v>172</v>
      </c>
      <c r="J56" s="89"/>
      <c r="K56" s="181"/>
      <c r="L56" s="80">
        <v>4</v>
      </c>
      <c r="M56" s="80">
        <v>0</v>
      </c>
      <c r="N56" s="80">
        <v>9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208</v>
      </c>
      <c r="C57" s="189" t="s">
        <v>58</v>
      </c>
      <c r="D57" s="189"/>
      <c r="E57" s="189" t="s">
        <v>209</v>
      </c>
      <c r="F57" s="189" t="s">
        <v>210</v>
      </c>
      <c r="G57" s="189" t="s">
        <v>73</v>
      </c>
      <c r="H57" s="89" t="s">
        <v>211</v>
      </c>
      <c r="I57" s="89" t="s">
        <v>172</v>
      </c>
      <c r="J57" s="89"/>
      <c r="K57" s="181"/>
      <c r="L57" s="80">
        <v>0</v>
      </c>
      <c r="M57" s="80">
        <v>0</v>
      </c>
      <c r="N57" s="80">
        <v>0</v>
      </c>
      <c r="O57" s="91">
        <v>1</v>
      </c>
      <c r="P57" s="92">
        <v>0</v>
      </c>
      <c r="Q57" s="93">
        <f>O57+P57</f>
        <v>1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>
        <v>1</v>
      </c>
      <c r="CH57" s="134">
        <f>IF(Q57=0,"",IF(CG57=0,"",(CG57/Q57)))</f>
        <v>1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212</v>
      </c>
      <c r="C58" s="189" t="s">
        <v>58</v>
      </c>
      <c r="D58" s="189"/>
      <c r="E58" s="189" t="s">
        <v>196</v>
      </c>
      <c r="F58" s="189" t="s">
        <v>197</v>
      </c>
      <c r="G58" s="189" t="s">
        <v>94</v>
      </c>
      <c r="H58" s="89" t="s">
        <v>213</v>
      </c>
      <c r="I58" s="89" t="s">
        <v>172</v>
      </c>
      <c r="J58" s="89"/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214</v>
      </c>
      <c r="C59" s="189" t="s">
        <v>58</v>
      </c>
      <c r="D59" s="189"/>
      <c r="E59" s="189" t="s">
        <v>180</v>
      </c>
      <c r="F59" s="189" t="s">
        <v>87</v>
      </c>
      <c r="G59" s="189" t="s">
        <v>112</v>
      </c>
      <c r="H59" s="89" t="s">
        <v>215</v>
      </c>
      <c r="I59" s="89" t="s">
        <v>172</v>
      </c>
      <c r="J59" s="89"/>
      <c r="K59" s="181"/>
      <c r="L59" s="80">
        <v>4</v>
      </c>
      <c r="M59" s="80">
        <v>0</v>
      </c>
      <c r="N59" s="80">
        <v>20</v>
      </c>
      <c r="O59" s="91">
        <v>1</v>
      </c>
      <c r="P59" s="92">
        <v>0</v>
      </c>
      <c r="Q59" s="93">
        <f>O59+P59</f>
        <v>1</v>
      </c>
      <c r="R59" s="81">
        <f>IFERROR(Q59/N59,"-")</f>
        <v>0.05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1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216</v>
      </c>
      <c r="C60" s="189" t="s">
        <v>58</v>
      </c>
      <c r="D60" s="189"/>
      <c r="E60" s="189" t="s">
        <v>110</v>
      </c>
      <c r="F60" s="189" t="s">
        <v>110</v>
      </c>
      <c r="G60" s="189" t="s">
        <v>66</v>
      </c>
      <c r="H60" s="89" t="s">
        <v>217</v>
      </c>
      <c r="I60" s="89"/>
      <c r="J60" s="89"/>
      <c r="K60" s="181"/>
      <c r="L60" s="80">
        <v>31</v>
      </c>
      <c r="M60" s="80">
        <v>19</v>
      </c>
      <c r="N60" s="80">
        <v>15</v>
      </c>
      <c r="O60" s="91">
        <v>2</v>
      </c>
      <c r="P60" s="92">
        <v>0</v>
      </c>
      <c r="Q60" s="93">
        <f>O60+P60</f>
        <v>2</v>
      </c>
      <c r="R60" s="81">
        <f>IFERROR(Q60/N60,"-")</f>
        <v>0.13333333333333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0.5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1</v>
      </c>
      <c r="BY60" s="127">
        <f>IF(Q60=0,"",IF(BX60=0,"",(BX60/Q60)))</f>
        <v>0.5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0.40769230769231</v>
      </c>
      <c r="B61" s="189" t="s">
        <v>218</v>
      </c>
      <c r="C61" s="189" t="s">
        <v>58</v>
      </c>
      <c r="D61" s="189"/>
      <c r="E61" s="189" t="s">
        <v>219</v>
      </c>
      <c r="F61" s="189" t="s">
        <v>220</v>
      </c>
      <c r="G61" s="189" t="s">
        <v>61</v>
      </c>
      <c r="H61" s="89" t="s">
        <v>127</v>
      </c>
      <c r="I61" s="89" t="s">
        <v>221</v>
      </c>
      <c r="J61" s="89" t="s">
        <v>189</v>
      </c>
      <c r="K61" s="181">
        <v>130000</v>
      </c>
      <c r="L61" s="80">
        <v>6</v>
      </c>
      <c r="M61" s="80">
        <v>0</v>
      </c>
      <c r="N61" s="80">
        <v>35</v>
      </c>
      <c r="O61" s="91">
        <v>5</v>
      </c>
      <c r="P61" s="92">
        <v>0</v>
      </c>
      <c r="Q61" s="93">
        <f>O61+P61</f>
        <v>5</v>
      </c>
      <c r="R61" s="81">
        <f>IFERROR(Q61/N61,"-")</f>
        <v>0.14285714285714</v>
      </c>
      <c r="S61" s="80">
        <v>2</v>
      </c>
      <c r="T61" s="80">
        <v>2</v>
      </c>
      <c r="U61" s="81">
        <f>IFERROR(T61/(Q61),"-")</f>
        <v>0.4</v>
      </c>
      <c r="V61" s="82">
        <f>IFERROR(K61/SUM(Q61:Q76),"-")</f>
        <v>7647.0588235294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SUM(Y61:Y76)-SUM(K61:K76)</f>
        <v>-77000</v>
      </c>
      <c r="AC61" s="85">
        <f>SUM(Y61:Y76)/SUM(K61:K76)</f>
        <v>0.40769230769231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0.4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2</v>
      </c>
      <c r="BP61" s="120">
        <f>IF(Q61=0,"",IF(BO61=0,"",(BO61/Q61)))</f>
        <v>0.4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0.2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222</v>
      </c>
      <c r="C62" s="189" t="s">
        <v>58</v>
      </c>
      <c r="D62" s="189"/>
      <c r="E62" s="189" t="s">
        <v>223</v>
      </c>
      <c r="F62" s="189" t="s">
        <v>224</v>
      </c>
      <c r="G62" s="189" t="s">
        <v>73</v>
      </c>
      <c r="H62" s="89"/>
      <c r="I62" s="89" t="s">
        <v>221</v>
      </c>
      <c r="J62" s="89" t="s">
        <v>225</v>
      </c>
      <c r="K62" s="181"/>
      <c r="L62" s="80">
        <v>0</v>
      </c>
      <c r="M62" s="80">
        <v>0</v>
      </c>
      <c r="N62" s="80">
        <v>0</v>
      </c>
      <c r="O62" s="91">
        <v>2</v>
      </c>
      <c r="P62" s="92">
        <v>0</v>
      </c>
      <c r="Q62" s="93">
        <f>O62+P62</f>
        <v>2</v>
      </c>
      <c r="R62" s="81" t="str">
        <f>IFERROR(Q62/N62,"-")</f>
        <v>-</v>
      </c>
      <c r="S62" s="80">
        <v>1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0.5</v>
      </c>
      <c r="Y62" s="186">
        <v>6000</v>
      </c>
      <c r="Z62" s="187">
        <f>IFERROR(Y62/Q62,"-")</f>
        <v>3000</v>
      </c>
      <c r="AA62" s="187">
        <f>IFERROR(Y62/W62,"-")</f>
        <v>6000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0.5</v>
      </c>
      <c r="CI62" s="135">
        <v>1</v>
      </c>
      <c r="CJ62" s="136">
        <f>IFERROR(CI62/CG62,"-")</f>
        <v>1</v>
      </c>
      <c r="CK62" s="137">
        <v>15000</v>
      </c>
      <c r="CL62" s="138">
        <f>IFERROR(CK62/CG62,"-")</f>
        <v>15000</v>
      </c>
      <c r="CM62" s="139"/>
      <c r="CN62" s="139"/>
      <c r="CO62" s="139">
        <v>1</v>
      </c>
      <c r="CP62" s="140">
        <v>1</v>
      </c>
      <c r="CQ62" s="141">
        <v>6000</v>
      </c>
      <c r="CR62" s="141">
        <v>15000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226</v>
      </c>
      <c r="C63" s="189" t="s">
        <v>58</v>
      </c>
      <c r="D63" s="189"/>
      <c r="E63" s="189" t="s">
        <v>227</v>
      </c>
      <c r="F63" s="189" t="s">
        <v>228</v>
      </c>
      <c r="G63" s="189" t="s">
        <v>229</v>
      </c>
      <c r="H63" s="89"/>
      <c r="I63" s="89" t="s">
        <v>221</v>
      </c>
      <c r="J63" s="89" t="s">
        <v>121</v>
      </c>
      <c r="K63" s="181"/>
      <c r="L63" s="80">
        <v>3</v>
      </c>
      <c r="M63" s="80">
        <v>0</v>
      </c>
      <c r="N63" s="80">
        <v>27</v>
      </c>
      <c r="O63" s="91">
        <v>0</v>
      </c>
      <c r="P63" s="92">
        <v>0</v>
      </c>
      <c r="Q63" s="93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/>
      <c r="W63" s="83">
        <v>0</v>
      </c>
      <c r="X63" s="81" t="str">
        <f>IF(Q63=0,"-",W63/Q63)</f>
        <v>-</v>
      </c>
      <c r="Y63" s="186">
        <v>0</v>
      </c>
      <c r="Z63" s="187" t="str">
        <f>IFERROR(Y63/Q63,"-")</f>
        <v>-</v>
      </c>
      <c r="AA63" s="187" t="str">
        <f>IFERROR(Y63/W63,"-")</f>
        <v>-</v>
      </c>
      <c r="AB63" s="181"/>
      <c r="AC63" s="85"/>
      <c r="AD63" s="78"/>
      <c r="AE63" s="94"/>
      <c r="AF63" s="95" t="str">
        <f>IF(Q63=0,"",IF(AE63=0,"",(AE63/Q63)))</f>
        <v/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 t="str">
        <f>IF(Q63=0,"",IF(AN63=0,"",(AN63/Q63)))</f>
        <v/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 t="str">
        <f>IF(Q63=0,"",IF(AW63=0,"",(AW63/Q63)))</f>
        <v/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 t="str">
        <f>IF(Q63=0,"",IF(BF63=0,"",(BF63/Q63)))</f>
        <v/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 t="str">
        <f>IF(Q63=0,"",IF(BO63=0,"",(BO63/Q63)))</f>
        <v/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/>
      <c r="BY63" s="127" t="str">
        <f>IF(Q63=0,"",IF(BX63=0,"",(BX63/Q63)))</f>
        <v/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 t="str">
        <f>IF(Q63=0,"",IF(CG63=0,"",(CG63/Q63)))</f>
        <v/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230</v>
      </c>
      <c r="C64" s="189" t="s">
        <v>58</v>
      </c>
      <c r="D64" s="189"/>
      <c r="E64" s="189" t="s">
        <v>110</v>
      </c>
      <c r="F64" s="189" t="s">
        <v>110</v>
      </c>
      <c r="G64" s="189" t="s">
        <v>66</v>
      </c>
      <c r="H64" s="89"/>
      <c r="I64" s="89"/>
      <c r="J64" s="89"/>
      <c r="K64" s="181"/>
      <c r="L64" s="80">
        <v>23</v>
      </c>
      <c r="M64" s="80">
        <v>17</v>
      </c>
      <c r="N64" s="80">
        <v>11</v>
      </c>
      <c r="O64" s="91">
        <v>3</v>
      </c>
      <c r="P64" s="92">
        <v>0</v>
      </c>
      <c r="Q64" s="93">
        <f>O64+P64</f>
        <v>3</v>
      </c>
      <c r="R64" s="81">
        <f>IFERROR(Q64/N64,"-")</f>
        <v>0.27272727272727</v>
      </c>
      <c r="S64" s="80">
        <v>1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0.33333333333333</v>
      </c>
      <c r="AY64" s="106"/>
      <c r="AZ64" s="108">
        <f>IFERROR(AY64/AW64,"-")</f>
        <v>0</v>
      </c>
      <c r="BA64" s="109"/>
      <c r="BB64" s="110">
        <f>IFERROR(BA64/AW64,"-")</f>
        <v>0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0.33333333333333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231</v>
      </c>
      <c r="C65" s="189" t="s">
        <v>58</v>
      </c>
      <c r="D65" s="189"/>
      <c r="E65" s="189" t="s">
        <v>232</v>
      </c>
      <c r="F65" s="189" t="s">
        <v>224</v>
      </c>
      <c r="G65" s="189" t="s">
        <v>61</v>
      </c>
      <c r="H65" s="89" t="s">
        <v>127</v>
      </c>
      <c r="I65" s="89" t="s">
        <v>233</v>
      </c>
      <c r="J65" s="89" t="s">
        <v>234</v>
      </c>
      <c r="K65" s="181"/>
      <c r="L65" s="80">
        <v>0</v>
      </c>
      <c r="M65" s="80">
        <v>0</v>
      </c>
      <c r="N65" s="80">
        <v>6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235</v>
      </c>
      <c r="C66" s="189" t="s">
        <v>58</v>
      </c>
      <c r="D66" s="189"/>
      <c r="E66" s="189" t="s">
        <v>232</v>
      </c>
      <c r="F66" s="189" t="s">
        <v>224</v>
      </c>
      <c r="G66" s="189" t="s">
        <v>66</v>
      </c>
      <c r="H66" s="89"/>
      <c r="I66" s="89"/>
      <c r="J66" s="89"/>
      <c r="K66" s="181"/>
      <c r="L66" s="80">
        <v>1</v>
      </c>
      <c r="M66" s="80">
        <v>1</v>
      </c>
      <c r="N66" s="80">
        <v>1</v>
      </c>
      <c r="O66" s="91">
        <v>1</v>
      </c>
      <c r="P66" s="92">
        <v>0</v>
      </c>
      <c r="Q66" s="93">
        <f>O66+P66</f>
        <v>1</v>
      </c>
      <c r="R66" s="81">
        <f>IFERROR(Q66/N66,"-")</f>
        <v>1</v>
      </c>
      <c r="S66" s="80">
        <v>1</v>
      </c>
      <c r="T66" s="80">
        <v>0</v>
      </c>
      <c r="U66" s="81">
        <f>IFERROR(T66/(Q66),"-")</f>
        <v>0</v>
      </c>
      <c r="V66" s="82"/>
      <c r="W66" s="83">
        <v>1</v>
      </c>
      <c r="X66" s="81">
        <f>IF(Q66=0,"-",W66/Q66)</f>
        <v>1</v>
      </c>
      <c r="Y66" s="186">
        <v>3000</v>
      </c>
      <c r="Z66" s="187">
        <f>IFERROR(Y66/Q66,"-")</f>
        <v>3000</v>
      </c>
      <c r="AA66" s="187">
        <f>IFERROR(Y66/W66,"-")</f>
        <v>3000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1</v>
      </c>
      <c r="BH66" s="112">
        <v>1</v>
      </c>
      <c r="BI66" s="114">
        <f>IFERROR(BH66/BF66,"-")</f>
        <v>1</v>
      </c>
      <c r="BJ66" s="115">
        <v>3000</v>
      </c>
      <c r="BK66" s="116">
        <f>IFERROR(BJ66/BF66,"-")</f>
        <v>3000</v>
      </c>
      <c r="BL66" s="117">
        <v>1</v>
      </c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236</v>
      </c>
      <c r="C67" s="189" t="s">
        <v>58</v>
      </c>
      <c r="D67" s="189"/>
      <c r="E67" s="189" t="s">
        <v>219</v>
      </c>
      <c r="F67" s="189" t="s">
        <v>220</v>
      </c>
      <c r="G67" s="189" t="s">
        <v>61</v>
      </c>
      <c r="H67" s="89" t="s">
        <v>133</v>
      </c>
      <c r="I67" s="89" t="s">
        <v>221</v>
      </c>
      <c r="J67" s="89" t="s">
        <v>189</v>
      </c>
      <c r="K67" s="181"/>
      <c r="L67" s="80">
        <v>4</v>
      </c>
      <c r="M67" s="80">
        <v>0</v>
      </c>
      <c r="N67" s="80">
        <v>27</v>
      </c>
      <c r="O67" s="91">
        <v>0</v>
      </c>
      <c r="P67" s="92">
        <v>0</v>
      </c>
      <c r="Q67" s="93">
        <f>O67+P67</f>
        <v>0</v>
      </c>
      <c r="R67" s="81">
        <f>IFERROR(Q67/N67,"-")</f>
        <v>0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237</v>
      </c>
      <c r="C68" s="189" t="s">
        <v>58</v>
      </c>
      <c r="D68" s="189"/>
      <c r="E68" s="189" t="s">
        <v>238</v>
      </c>
      <c r="F68" s="189" t="s">
        <v>239</v>
      </c>
      <c r="G68" s="189" t="s">
        <v>73</v>
      </c>
      <c r="H68" s="89"/>
      <c r="I68" s="89" t="s">
        <v>221</v>
      </c>
      <c r="J68" s="89" t="s">
        <v>225</v>
      </c>
      <c r="K68" s="181"/>
      <c r="L68" s="80">
        <v>0</v>
      </c>
      <c r="M68" s="80">
        <v>0</v>
      </c>
      <c r="N68" s="80">
        <v>0</v>
      </c>
      <c r="O68" s="91">
        <v>0</v>
      </c>
      <c r="P68" s="92">
        <v>0</v>
      </c>
      <c r="Q68" s="93">
        <f>O68+P68</f>
        <v>0</v>
      </c>
      <c r="R68" s="81" t="str">
        <f>IFERROR(Q68/N68,"-")</f>
        <v>-</v>
      </c>
      <c r="S68" s="80">
        <v>0</v>
      </c>
      <c r="T68" s="80">
        <v>0</v>
      </c>
      <c r="U68" s="81" t="str">
        <f>IFERROR(T68/(Q68),"-")</f>
        <v>-</v>
      </c>
      <c r="V68" s="82"/>
      <c r="W68" s="83">
        <v>0</v>
      </c>
      <c r="X68" s="81" t="str">
        <f>IF(Q68=0,"-",W68/Q68)</f>
        <v>-</v>
      </c>
      <c r="Y68" s="186">
        <v>0</v>
      </c>
      <c r="Z68" s="187" t="str">
        <f>IFERROR(Y68/Q68,"-")</f>
        <v>-</v>
      </c>
      <c r="AA68" s="187" t="str">
        <f>IFERROR(Y68/W68,"-")</f>
        <v>-</v>
      </c>
      <c r="AB68" s="181"/>
      <c r="AC68" s="85"/>
      <c r="AD68" s="78"/>
      <c r="AE68" s="94"/>
      <c r="AF68" s="95" t="str">
        <f>IF(Q68=0,"",IF(AE68=0,"",(AE68/Q68)))</f>
        <v/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 t="str">
        <f>IF(Q68=0,"",IF(AN68=0,"",(AN68/Q68)))</f>
        <v/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 t="str">
        <f>IF(Q68=0,"",IF(AW68=0,"",(AW68/Q68)))</f>
        <v/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 t="str">
        <f>IF(Q68=0,"",IF(BF68=0,"",(BF68/Q68)))</f>
        <v/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 t="str">
        <f>IF(Q68=0,"",IF(BO68=0,"",(BO68/Q68)))</f>
        <v/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 t="str">
        <f>IF(Q68=0,"",IF(BX68=0,"",(BX68/Q68)))</f>
        <v/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 t="str">
        <f>IF(Q68=0,"",IF(CG68=0,"",(CG68/Q68)))</f>
        <v/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240</v>
      </c>
      <c r="C69" s="189" t="s">
        <v>58</v>
      </c>
      <c r="D69" s="189"/>
      <c r="E69" s="189" t="s">
        <v>241</v>
      </c>
      <c r="F69" s="189" t="s">
        <v>242</v>
      </c>
      <c r="G69" s="189" t="s">
        <v>229</v>
      </c>
      <c r="H69" s="89"/>
      <c r="I69" s="89" t="s">
        <v>221</v>
      </c>
      <c r="J69" s="89" t="s">
        <v>121</v>
      </c>
      <c r="K69" s="181"/>
      <c r="L69" s="80">
        <v>1</v>
      </c>
      <c r="M69" s="80">
        <v>0</v>
      </c>
      <c r="N69" s="80">
        <v>9</v>
      </c>
      <c r="O69" s="91">
        <v>0</v>
      </c>
      <c r="P69" s="92">
        <v>0</v>
      </c>
      <c r="Q69" s="93">
        <f>O69+P69</f>
        <v>0</v>
      </c>
      <c r="R69" s="81">
        <f>IFERROR(Q69/N69,"-")</f>
        <v>0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243</v>
      </c>
      <c r="C70" s="189" t="s">
        <v>58</v>
      </c>
      <c r="D70" s="189"/>
      <c r="E70" s="189" t="s">
        <v>227</v>
      </c>
      <c r="F70" s="189" t="s">
        <v>228</v>
      </c>
      <c r="G70" s="189" t="s">
        <v>61</v>
      </c>
      <c r="H70" s="89"/>
      <c r="I70" s="89" t="s">
        <v>221</v>
      </c>
      <c r="J70" s="191" t="s">
        <v>244</v>
      </c>
      <c r="K70" s="181"/>
      <c r="L70" s="80">
        <v>2</v>
      </c>
      <c r="M70" s="80">
        <v>0</v>
      </c>
      <c r="N70" s="80">
        <v>16</v>
      </c>
      <c r="O70" s="91">
        <v>1</v>
      </c>
      <c r="P70" s="92">
        <v>0</v>
      </c>
      <c r="Q70" s="93">
        <f>O70+P70</f>
        <v>1</v>
      </c>
      <c r="R70" s="81">
        <f>IFERROR(Q70/N70,"-")</f>
        <v>0.0625</v>
      </c>
      <c r="S70" s="80">
        <v>0</v>
      </c>
      <c r="T70" s="80">
        <v>0</v>
      </c>
      <c r="U70" s="81">
        <f>IFERROR(T70/(Q70),"-")</f>
        <v>0</v>
      </c>
      <c r="V70" s="82"/>
      <c r="W70" s="83">
        <v>1</v>
      </c>
      <c r="X70" s="81">
        <f>IF(Q70=0,"-",W70/Q70)</f>
        <v>1</v>
      </c>
      <c r="Y70" s="186">
        <v>5000</v>
      </c>
      <c r="Z70" s="187">
        <f>IFERROR(Y70/Q70,"-")</f>
        <v>5000</v>
      </c>
      <c r="AA70" s="187">
        <f>IFERROR(Y70/W70,"-")</f>
        <v>5000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1</v>
      </c>
      <c r="BQ70" s="121">
        <v>1</v>
      </c>
      <c r="BR70" s="122">
        <f>IFERROR(BQ70/BO70,"-")</f>
        <v>1</v>
      </c>
      <c r="BS70" s="123">
        <v>5000</v>
      </c>
      <c r="BT70" s="124">
        <f>IFERROR(BS70/BO70,"-")</f>
        <v>5000</v>
      </c>
      <c r="BU70" s="125">
        <v>1</v>
      </c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1</v>
      </c>
      <c r="CQ70" s="141">
        <v>5000</v>
      </c>
      <c r="CR70" s="141">
        <v>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245</v>
      </c>
      <c r="C71" s="189" t="s">
        <v>58</v>
      </c>
      <c r="D71" s="189"/>
      <c r="E71" s="189" t="s">
        <v>110</v>
      </c>
      <c r="F71" s="189" t="s">
        <v>110</v>
      </c>
      <c r="G71" s="189" t="s">
        <v>66</v>
      </c>
      <c r="H71" s="89"/>
      <c r="I71" s="89"/>
      <c r="J71" s="89"/>
      <c r="K71" s="181"/>
      <c r="L71" s="80">
        <v>9</v>
      </c>
      <c r="M71" s="80">
        <v>6</v>
      </c>
      <c r="N71" s="80">
        <v>2</v>
      </c>
      <c r="O71" s="91">
        <v>0</v>
      </c>
      <c r="P71" s="92">
        <v>0</v>
      </c>
      <c r="Q71" s="93">
        <f>O71+P71</f>
        <v>0</v>
      </c>
      <c r="R71" s="81">
        <f>IFERROR(Q71/N71,"-")</f>
        <v>0</v>
      </c>
      <c r="S71" s="80">
        <v>0</v>
      </c>
      <c r="T71" s="80">
        <v>0</v>
      </c>
      <c r="U71" s="81" t="str">
        <f>IFERROR(T71/(Q71),"-")</f>
        <v>-</v>
      </c>
      <c r="V71" s="82"/>
      <c r="W71" s="83">
        <v>0</v>
      </c>
      <c r="X71" s="81" t="str">
        <f>IF(Q71=0,"-",W71/Q71)</f>
        <v>-</v>
      </c>
      <c r="Y71" s="186">
        <v>0</v>
      </c>
      <c r="Z71" s="187" t="str">
        <f>IFERROR(Y71/Q71,"-")</f>
        <v>-</v>
      </c>
      <c r="AA71" s="187" t="str">
        <f>IFERROR(Y71/W71,"-")</f>
        <v>-</v>
      </c>
      <c r="AB71" s="181"/>
      <c r="AC71" s="85"/>
      <c r="AD71" s="78"/>
      <c r="AE71" s="94"/>
      <c r="AF71" s="95" t="str">
        <f>IF(Q71=0,"",IF(AE71=0,"",(AE71/Q71)))</f>
        <v/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 t="str">
        <f>IF(Q71=0,"",IF(AN71=0,"",(AN71/Q71)))</f>
        <v/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 t="str">
        <f>IF(Q71=0,"",IF(AW71=0,"",(AW71/Q71)))</f>
        <v/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 t="str">
        <f>IF(Q71=0,"",IF(BF71=0,"",(BF71/Q71)))</f>
        <v/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 t="str">
        <f>IF(Q71=0,"",IF(BO71=0,"",(BO71/Q71)))</f>
        <v/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 t="str">
        <f>IF(Q71=0,"",IF(BX71=0,"",(BX71/Q71)))</f>
        <v/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 t="str">
        <f>IF(Q71=0,"",IF(CG71=0,"",(CG71/Q71)))</f>
        <v/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246</v>
      </c>
      <c r="C72" s="189" t="s">
        <v>58</v>
      </c>
      <c r="D72" s="189"/>
      <c r="E72" s="189" t="s">
        <v>219</v>
      </c>
      <c r="F72" s="189" t="s">
        <v>220</v>
      </c>
      <c r="G72" s="189" t="s">
        <v>61</v>
      </c>
      <c r="H72" s="89" t="s">
        <v>137</v>
      </c>
      <c r="I72" s="89" t="s">
        <v>221</v>
      </c>
      <c r="J72" s="89" t="s">
        <v>189</v>
      </c>
      <c r="K72" s="181"/>
      <c r="L72" s="80">
        <v>6</v>
      </c>
      <c r="M72" s="80">
        <v>0</v>
      </c>
      <c r="N72" s="80">
        <v>26</v>
      </c>
      <c r="O72" s="91">
        <v>4</v>
      </c>
      <c r="P72" s="92">
        <v>0</v>
      </c>
      <c r="Q72" s="93">
        <f>O72+P72</f>
        <v>4</v>
      </c>
      <c r="R72" s="81">
        <f>IFERROR(Q72/N72,"-")</f>
        <v>0.15384615384615</v>
      </c>
      <c r="S72" s="80">
        <v>0</v>
      </c>
      <c r="T72" s="80">
        <v>1</v>
      </c>
      <c r="U72" s="81">
        <f>IFERROR(T72/(Q72),"-")</f>
        <v>0.25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2</v>
      </c>
      <c r="AO72" s="101">
        <f>IF(Q72=0,"",IF(AN72=0,"",(AN72/Q72)))</f>
        <v>0.5</v>
      </c>
      <c r="AP72" s="100"/>
      <c r="AQ72" s="102">
        <f>IFERROR(AP72/AN72,"-")</f>
        <v>0</v>
      </c>
      <c r="AR72" s="103"/>
      <c r="AS72" s="104">
        <f>IFERROR(AR72/AN72,"-")</f>
        <v>0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0.25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247</v>
      </c>
      <c r="C73" s="189" t="s">
        <v>58</v>
      </c>
      <c r="D73" s="189"/>
      <c r="E73" s="189" t="s">
        <v>223</v>
      </c>
      <c r="F73" s="189" t="s">
        <v>248</v>
      </c>
      <c r="G73" s="189" t="s">
        <v>73</v>
      </c>
      <c r="H73" s="89"/>
      <c r="I73" s="89" t="s">
        <v>221</v>
      </c>
      <c r="J73" s="89" t="s">
        <v>225</v>
      </c>
      <c r="K73" s="181"/>
      <c r="L73" s="80">
        <v>0</v>
      </c>
      <c r="M73" s="80">
        <v>0</v>
      </c>
      <c r="N73" s="80">
        <v>0</v>
      </c>
      <c r="O73" s="91">
        <v>0</v>
      </c>
      <c r="P73" s="92">
        <v>0</v>
      </c>
      <c r="Q73" s="93">
        <f>O73+P73</f>
        <v>0</v>
      </c>
      <c r="R73" s="81" t="str">
        <f>IFERROR(Q73/N73,"-")</f>
        <v>-</v>
      </c>
      <c r="S73" s="80">
        <v>0</v>
      </c>
      <c r="T73" s="80">
        <v>0</v>
      </c>
      <c r="U73" s="81" t="str">
        <f>IFERROR(T73/(Q73),"-")</f>
        <v>-</v>
      </c>
      <c r="V73" s="82"/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/>
      <c r="AC73" s="85"/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249</v>
      </c>
      <c r="C74" s="189" t="s">
        <v>58</v>
      </c>
      <c r="D74" s="189"/>
      <c r="E74" s="189" t="s">
        <v>250</v>
      </c>
      <c r="F74" s="189" t="s">
        <v>251</v>
      </c>
      <c r="G74" s="189" t="s">
        <v>229</v>
      </c>
      <c r="H74" s="89"/>
      <c r="I74" s="89" t="s">
        <v>221</v>
      </c>
      <c r="J74" s="89" t="s">
        <v>121</v>
      </c>
      <c r="K74" s="181"/>
      <c r="L74" s="80">
        <v>0</v>
      </c>
      <c r="M74" s="80">
        <v>0</v>
      </c>
      <c r="N74" s="80">
        <v>16</v>
      </c>
      <c r="O74" s="91">
        <v>0</v>
      </c>
      <c r="P74" s="92">
        <v>0</v>
      </c>
      <c r="Q74" s="93">
        <f>O74+P74</f>
        <v>0</v>
      </c>
      <c r="R74" s="81">
        <f>IFERROR(Q74/N74,"-")</f>
        <v>0</v>
      </c>
      <c r="S74" s="80">
        <v>0</v>
      </c>
      <c r="T74" s="80">
        <v>0</v>
      </c>
      <c r="U74" s="81" t="str">
        <f>IFERROR(T74/(Q74),"-")</f>
        <v>-</v>
      </c>
      <c r="V74" s="82"/>
      <c r="W74" s="83">
        <v>0</v>
      </c>
      <c r="X74" s="81" t="str">
        <f>IF(Q74=0,"-",W74/Q74)</f>
        <v>-</v>
      </c>
      <c r="Y74" s="186">
        <v>0</v>
      </c>
      <c r="Z74" s="187" t="str">
        <f>IFERROR(Y74/Q74,"-")</f>
        <v>-</v>
      </c>
      <c r="AA74" s="187" t="str">
        <f>IFERROR(Y74/W74,"-")</f>
        <v>-</v>
      </c>
      <c r="AB74" s="181"/>
      <c r="AC74" s="85"/>
      <c r="AD74" s="78"/>
      <c r="AE74" s="94"/>
      <c r="AF74" s="95" t="str">
        <f>IF(Q74=0,"",IF(AE74=0,"",(AE74/Q74)))</f>
        <v/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 t="str">
        <f>IF(Q74=0,"",IF(AN74=0,"",(AN74/Q74)))</f>
        <v/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 t="str">
        <f>IF(Q74=0,"",IF(AW74=0,"",(AW74/Q74)))</f>
        <v/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 t="str">
        <f>IF(Q74=0,"",IF(BF74=0,"",(BF74/Q74)))</f>
        <v/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/>
      <c r="BP74" s="120" t="str">
        <f>IF(Q74=0,"",IF(BO74=0,"",(BO74/Q74)))</f>
        <v/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/>
      <c r="BY74" s="127" t="str">
        <f>IF(Q74=0,"",IF(BX74=0,"",(BX74/Q74)))</f>
        <v/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 t="str">
        <f>IF(Q74=0,"",IF(CG74=0,"",(CG74/Q74)))</f>
        <v/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252</v>
      </c>
      <c r="C75" s="189" t="s">
        <v>58</v>
      </c>
      <c r="D75" s="189"/>
      <c r="E75" s="189" t="s">
        <v>227</v>
      </c>
      <c r="F75" s="189" t="s">
        <v>228</v>
      </c>
      <c r="G75" s="189" t="s">
        <v>61</v>
      </c>
      <c r="H75" s="89"/>
      <c r="I75" s="89" t="s">
        <v>221</v>
      </c>
      <c r="J75" s="191" t="s">
        <v>244</v>
      </c>
      <c r="K75" s="181"/>
      <c r="L75" s="80">
        <v>1</v>
      </c>
      <c r="M75" s="80">
        <v>0</v>
      </c>
      <c r="N75" s="80">
        <v>18</v>
      </c>
      <c r="O75" s="91">
        <v>0</v>
      </c>
      <c r="P75" s="92">
        <v>0</v>
      </c>
      <c r="Q75" s="93">
        <f>O75+P75</f>
        <v>0</v>
      </c>
      <c r="R75" s="81">
        <f>IFERROR(Q75/N75,"-")</f>
        <v>0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253</v>
      </c>
      <c r="C76" s="189" t="s">
        <v>58</v>
      </c>
      <c r="D76" s="189"/>
      <c r="E76" s="189" t="s">
        <v>110</v>
      </c>
      <c r="F76" s="189" t="s">
        <v>110</v>
      </c>
      <c r="G76" s="189" t="s">
        <v>66</v>
      </c>
      <c r="H76" s="89"/>
      <c r="I76" s="89"/>
      <c r="J76" s="89"/>
      <c r="K76" s="181"/>
      <c r="L76" s="80">
        <v>23</v>
      </c>
      <c r="M76" s="80">
        <v>9</v>
      </c>
      <c r="N76" s="80">
        <v>2</v>
      </c>
      <c r="O76" s="91">
        <v>1</v>
      </c>
      <c r="P76" s="92">
        <v>0</v>
      </c>
      <c r="Q76" s="93">
        <f>O76+P76</f>
        <v>1</v>
      </c>
      <c r="R76" s="81">
        <f>IFERROR(Q76/N76,"-")</f>
        <v>0.5</v>
      </c>
      <c r="S76" s="80">
        <v>1</v>
      </c>
      <c r="T76" s="80">
        <v>0</v>
      </c>
      <c r="U76" s="81">
        <f>IFERROR(T76/(Q76),"-")</f>
        <v>0</v>
      </c>
      <c r="V76" s="82"/>
      <c r="W76" s="83">
        <v>1</v>
      </c>
      <c r="X76" s="81">
        <f>IF(Q76=0,"-",W76/Q76)</f>
        <v>1</v>
      </c>
      <c r="Y76" s="186">
        <v>39000</v>
      </c>
      <c r="Z76" s="187">
        <f>IFERROR(Y76/Q76,"-")</f>
        <v>39000</v>
      </c>
      <c r="AA76" s="187">
        <f>IFERROR(Y76/W76,"-")</f>
        <v>39000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1</v>
      </c>
      <c r="BQ76" s="121">
        <v>1</v>
      </c>
      <c r="BR76" s="122">
        <f>IFERROR(BQ76/BO76,"-")</f>
        <v>1</v>
      </c>
      <c r="BS76" s="123">
        <v>39000</v>
      </c>
      <c r="BT76" s="124">
        <f>IFERROR(BS76/BO76,"-")</f>
        <v>39000</v>
      </c>
      <c r="BU76" s="125"/>
      <c r="BV76" s="125"/>
      <c r="BW76" s="125">
        <v>1</v>
      </c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39000</v>
      </c>
      <c r="CR76" s="141">
        <v>39000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>
        <f>AC77</f>
        <v>0.56666666666667</v>
      </c>
      <c r="B77" s="189" t="s">
        <v>254</v>
      </c>
      <c r="C77" s="189" t="s">
        <v>58</v>
      </c>
      <c r="D77" s="189"/>
      <c r="E77" s="189" t="s">
        <v>139</v>
      </c>
      <c r="F77" s="189" t="s">
        <v>105</v>
      </c>
      <c r="G77" s="189" t="s">
        <v>229</v>
      </c>
      <c r="H77" s="89" t="s">
        <v>62</v>
      </c>
      <c r="I77" s="89" t="s">
        <v>255</v>
      </c>
      <c r="J77" s="190" t="s">
        <v>194</v>
      </c>
      <c r="K77" s="181">
        <v>150000</v>
      </c>
      <c r="L77" s="80">
        <v>5</v>
      </c>
      <c r="M77" s="80">
        <v>0</v>
      </c>
      <c r="N77" s="80">
        <v>37</v>
      </c>
      <c r="O77" s="91">
        <v>2</v>
      </c>
      <c r="P77" s="92">
        <v>1</v>
      </c>
      <c r="Q77" s="93">
        <f>O77+P77</f>
        <v>3</v>
      </c>
      <c r="R77" s="81">
        <f>IFERROR(Q77/N77,"-")</f>
        <v>0.081081081081081</v>
      </c>
      <c r="S77" s="80">
        <v>0</v>
      </c>
      <c r="T77" s="80">
        <v>0</v>
      </c>
      <c r="U77" s="81">
        <f>IFERROR(T77/(Q77),"-")</f>
        <v>0</v>
      </c>
      <c r="V77" s="82">
        <f>IFERROR(K77/SUM(Q77:Q78),"-")</f>
        <v>30000</v>
      </c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>
        <f>SUM(Y77:Y78)-SUM(K77:K78)</f>
        <v>-65000</v>
      </c>
      <c r="AC77" s="85">
        <f>SUM(Y77:Y78)/SUM(K77:K78)</f>
        <v>0.56666666666667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>
        <v>1</v>
      </c>
      <c r="AX77" s="107">
        <f>IF(Q77=0,"",IF(AW77=0,"",(AW77/Q77)))</f>
        <v>0.33333333333333</v>
      </c>
      <c r="AY77" s="106"/>
      <c r="AZ77" s="108">
        <f>IFERROR(AY77/AW77,"-")</f>
        <v>0</v>
      </c>
      <c r="BA77" s="109"/>
      <c r="BB77" s="110">
        <f>IFERROR(BA77/AW77,"-")</f>
        <v>0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0.33333333333333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256</v>
      </c>
      <c r="C78" s="189" t="s">
        <v>58</v>
      </c>
      <c r="D78" s="189"/>
      <c r="E78" s="189" t="s">
        <v>139</v>
      </c>
      <c r="F78" s="189" t="s">
        <v>105</v>
      </c>
      <c r="G78" s="189" t="s">
        <v>66</v>
      </c>
      <c r="H78" s="89"/>
      <c r="I78" s="89"/>
      <c r="J78" s="89"/>
      <c r="K78" s="181"/>
      <c r="L78" s="80">
        <v>19</v>
      </c>
      <c r="M78" s="80">
        <v>15</v>
      </c>
      <c r="N78" s="80">
        <v>9</v>
      </c>
      <c r="O78" s="91">
        <v>2</v>
      </c>
      <c r="P78" s="92">
        <v>0</v>
      </c>
      <c r="Q78" s="93">
        <f>O78+P78</f>
        <v>2</v>
      </c>
      <c r="R78" s="81">
        <f>IFERROR(Q78/N78,"-")</f>
        <v>0.22222222222222</v>
      </c>
      <c r="S78" s="80">
        <v>0</v>
      </c>
      <c r="T78" s="80">
        <v>0</v>
      </c>
      <c r="U78" s="81">
        <f>IFERROR(T78/(Q78),"-")</f>
        <v>0</v>
      </c>
      <c r="V78" s="82"/>
      <c r="W78" s="83">
        <v>1</v>
      </c>
      <c r="X78" s="81">
        <f>IF(Q78=0,"-",W78/Q78)</f>
        <v>0.5</v>
      </c>
      <c r="Y78" s="186">
        <v>85000</v>
      </c>
      <c r="Z78" s="187">
        <f>IFERROR(Y78/Q78,"-")</f>
        <v>42500</v>
      </c>
      <c r="AA78" s="187">
        <f>IFERROR(Y78/W78,"-")</f>
        <v>85000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>
        <v>2</v>
      </c>
      <c r="BY78" s="127">
        <f>IF(Q78=0,"",IF(BX78=0,"",(BX78/Q78)))</f>
        <v>1</v>
      </c>
      <c r="BZ78" s="128">
        <v>1</v>
      </c>
      <c r="CA78" s="129">
        <f>IFERROR(BZ78/BX78,"-")</f>
        <v>0.5</v>
      </c>
      <c r="CB78" s="130">
        <v>95000</v>
      </c>
      <c r="CC78" s="131">
        <f>IFERROR(CB78/BX78,"-")</f>
        <v>47500</v>
      </c>
      <c r="CD78" s="132"/>
      <c r="CE78" s="132"/>
      <c r="CF78" s="132">
        <v>1</v>
      </c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1</v>
      </c>
      <c r="CQ78" s="141">
        <v>85000</v>
      </c>
      <c r="CR78" s="141">
        <v>95000</v>
      </c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0.16170212765957</v>
      </c>
      <c r="B81" s="39"/>
      <c r="C81" s="39"/>
      <c r="D81" s="39"/>
      <c r="E81" s="39"/>
      <c r="F81" s="39"/>
      <c r="G81" s="39"/>
      <c r="H81" s="40" t="s">
        <v>257</v>
      </c>
      <c r="I81" s="40"/>
      <c r="J81" s="40"/>
      <c r="K81" s="184">
        <f>SUM(K6:K80)</f>
        <v>2115000</v>
      </c>
      <c r="L81" s="41">
        <f>SUM(L6:L80)</f>
        <v>589</v>
      </c>
      <c r="M81" s="41">
        <f>SUM(M6:M80)</f>
        <v>240</v>
      </c>
      <c r="N81" s="41">
        <f>SUM(N6:N80)</f>
        <v>580</v>
      </c>
      <c r="O81" s="41">
        <f>SUM(O6:O80)</f>
        <v>99</v>
      </c>
      <c r="P81" s="41">
        <f>SUM(P6:P80)</f>
        <v>1</v>
      </c>
      <c r="Q81" s="41">
        <f>SUM(Q6:Q80)</f>
        <v>100</v>
      </c>
      <c r="R81" s="42">
        <f>IFERROR(Q81/N81,"-")</f>
        <v>0.17241379310345</v>
      </c>
      <c r="S81" s="77">
        <f>SUM(S6:S80)</f>
        <v>15</v>
      </c>
      <c r="T81" s="77">
        <f>SUM(T6:T80)</f>
        <v>15</v>
      </c>
      <c r="U81" s="42">
        <f>IFERROR(S81/Q81,"-")</f>
        <v>0.15</v>
      </c>
      <c r="V81" s="43">
        <f>IFERROR(K81/Q81,"-")</f>
        <v>21150</v>
      </c>
      <c r="W81" s="44">
        <f>SUM(W6:W80)</f>
        <v>12</v>
      </c>
      <c r="X81" s="42">
        <f>IFERROR(W81/Q81,"-")</f>
        <v>0.12</v>
      </c>
      <c r="Y81" s="184">
        <f>SUM(Y6:Y80)</f>
        <v>342000</v>
      </c>
      <c r="Z81" s="184">
        <f>IFERROR(Y81/Q81,"-")</f>
        <v>3420</v>
      </c>
      <c r="AA81" s="184">
        <f>IFERROR(Y81/W81,"-")</f>
        <v>28500</v>
      </c>
      <c r="AB81" s="184">
        <f>Y81-K81</f>
        <v>-1773000</v>
      </c>
      <c r="AC81" s="46">
        <f>Y81/K81</f>
        <v>0.16170212765957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42"/>
    <mergeCell ref="K33:K42"/>
    <mergeCell ref="V33:V42"/>
    <mergeCell ref="AB33:AB42"/>
    <mergeCell ref="AC33:AC42"/>
    <mergeCell ref="A43:A46"/>
    <mergeCell ref="K43:K46"/>
    <mergeCell ref="V43:V46"/>
    <mergeCell ref="AB43:AB46"/>
    <mergeCell ref="AC43:AC46"/>
    <mergeCell ref="A47:A60"/>
    <mergeCell ref="K47:K60"/>
    <mergeCell ref="V47:V60"/>
    <mergeCell ref="AB47:AB60"/>
    <mergeCell ref="AC47:AC60"/>
    <mergeCell ref="A61:A76"/>
    <mergeCell ref="K61:K76"/>
    <mergeCell ref="V61:V76"/>
    <mergeCell ref="AB61:AB76"/>
    <mergeCell ref="AC61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0.0424</v>
      </c>
      <c r="B6" s="189" t="s">
        <v>259</v>
      </c>
      <c r="C6" s="189" t="s">
        <v>260</v>
      </c>
      <c r="D6" s="189" t="s">
        <v>261</v>
      </c>
      <c r="E6" s="189" t="s">
        <v>262</v>
      </c>
      <c r="F6" s="189"/>
      <c r="G6" s="189" t="s">
        <v>94</v>
      </c>
      <c r="H6" s="89" t="s">
        <v>263</v>
      </c>
      <c r="I6" s="89" t="s">
        <v>264</v>
      </c>
      <c r="J6" s="89" t="s">
        <v>265</v>
      </c>
      <c r="K6" s="181">
        <v>125000</v>
      </c>
      <c r="L6" s="80">
        <v>18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3</v>
      </c>
      <c r="T6" s="80">
        <v>1</v>
      </c>
      <c r="U6" s="81">
        <f>IFERROR(T6/(Q6),"-")</f>
        <v>0.16666666666667</v>
      </c>
      <c r="V6" s="82">
        <f>IFERROR(K6/SUM(Q6:Q7),"-")</f>
        <v>17857.142857143</v>
      </c>
      <c r="W6" s="83">
        <v>1</v>
      </c>
      <c r="X6" s="81">
        <f>IF(Q6=0,"-",W6/Q6)</f>
        <v>0.16666666666667</v>
      </c>
      <c r="Y6" s="186">
        <v>5300</v>
      </c>
      <c r="Z6" s="187">
        <f>IFERROR(Y6/Q6,"-")</f>
        <v>883.33333333333</v>
      </c>
      <c r="AA6" s="187">
        <f>IFERROR(Y6/W6,"-")</f>
        <v>5300</v>
      </c>
      <c r="AB6" s="181">
        <f>SUM(Y6:Y7)-SUM(K6:K7)</f>
        <v>-119700</v>
      </c>
      <c r="AC6" s="85">
        <f>SUM(Y6:Y7)/SUM(K6:K7)</f>
        <v>0.0424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>
        <v>1</v>
      </c>
      <c r="BI6" s="114">
        <f>IFERROR(BH6/BF6,"-")</f>
        <v>1</v>
      </c>
      <c r="BJ6" s="115">
        <v>5300</v>
      </c>
      <c r="BK6" s="116">
        <f>IFERROR(BJ6/BF6,"-")</f>
        <v>5300</v>
      </c>
      <c r="BL6" s="117"/>
      <c r="BM6" s="117">
        <v>1</v>
      </c>
      <c r="BN6" s="117"/>
      <c r="BO6" s="119">
        <v>1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5300</v>
      </c>
      <c r="CR6" s="141">
        <v>5300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266</v>
      </c>
      <c r="C7" s="189" t="s">
        <v>260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35</v>
      </c>
      <c r="M7" s="80">
        <v>23</v>
      </c>
      <c r="N7" s="80">
        <v>14</v>
      </c>
      <c r="O7" s="91">
        <v>1</v>
      </c>
      <c r="P7" s="92">
        <v>0</v>
      </c>
      <c r="Q7" s="93">
        <f>O7+P7</f>
        <v>1</v>
      </c>
      <c r="R7" s="81">
        <f>IFERROR(Q7/N7,"-")</f>
        <v>0.071428571428571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0.0424</v>
      </c>
      <c r="B10" s="39"/>
      <c r="C10" s="39"/>
      <c r="D10" s="39"/>
      <c r="E10" s="39"/>
      <c r="F10" s="39"/>
      <c r="G10" s="39"/>
      <c r="H10" s="40" t="s">
        <v>267</v>
      </c>
      <c r="I10" s="40"/>
      <c r="J10" s="40"/>
      <c r="K10" s="184">
        <f>SUM(K6:K9)</f>
        <v>125000</v>
      </c>
      <c r="L10" s="41">
        <f>SUM(L6:L9)</f>
        <v>53</v>
      </c>
      <c r="M10" s="41">
        <f>SUM(M6:M9)</f>
        <v>23</v>
      </c>
      <c r="N10" s="41">
        <f>SUM(N6:N9)</f>
        <v>14</v>
      </c>
      <c r="O10" s="41">
        <f>SUM(O6:O9)</f>
        <v>7</v>
      </c>
      <c r="P10" s="41">
        <f>SUM(P6:P9)</f>
        <v>0</v>
      </c>
      <c r="Q10" s="41">
        <f>SUM(Q6:Q9)</f>
        <v>7</v>
      </c>
      <c r="R10" s="42">
        <f>IFERROR(Q10/N10,"-")</f>
        <v>0.5</v>
      </c>
      <c r="S10" s="77">
        <f>SUM(S6:S9)</f>
        <v>3</v>
      </c>
      <c r="T10" s="77">
        <f>SUM(T6:T9)</f>
        <v>1</v>
      </c>
      <c r="U10" s="42">
        <f>IFERROR(S10/Q10,"-")</f>
        <v>0.42857142857143</v>
      </c>
      <c r="V10" s="43">
        <f>IFERROR(K10/Q10,"-")</f>
        <v>17857.142857143</v>
      </c>
      <c r="W10" s="44">
        <f>SUM(W6:W9)</f>
        <v>1</v>
      </c>
      <c r="X10" s="42">
        <f>IFERROR(W10/Q10,"-")</f>
        <v>0.14285714285714</v>
      </c>
      <c r="Y10" s="184">
        <f>SUM(Y6:Y9)</f>
        <v>5300</v>
      </c>
      <c r="Z10" s="184">
        <f>IFERROR(Y10/Q10,"-")</f>
        <v>757.14285714286</v>
      </c>
      <c r="AA10" s="184">
        <f>IFERROR(Y10/W10,"-")</f>
        <v>5300</v>
      </c>
      <c r="AB10" s="184">
        <f>Y10-K10</f>
        <v>-119700</v>
      </c>
      <c r="AC10" s="46">
        <f>Y10/K10</f>
        <v>0.0424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270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271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272</v>
      </c>
      <c r="C6" s="189" t="s">
        <v>273</v>
      </c>
      <c r="D6" s="189"/>
      <c r="E6" s="189" t="s">
        <v>112</v>
      </c>
      <c r="F6" s="89" t="s">
        <v>274</v>
      </c>
      <c r="G6" s="89" t="s">
        <v>275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276</v>
      </c>
      <c r="C7" s="189" t="s">
        <v>273</v>
      </c>
      <c r="D7" s="189"/>
      <c r="E7" s="189" t="s">
        <v>112</v>
      </c>
      <c r="F7" s="89" t="s">
        <v>277</v>
      </c>
      <c r="G7" s="89" t="s">
        <v>275</v>
      </c>
      <c r="H7" s="181">
        <v>0</v>
      </c>
      <c r="I7" s="84">
        <v>1500</v>
      </c>
      <c r="J7" s="80">
        <v>0</v>
      </c>
      <c r="K7" s="80">
        <v>0</v>
      </c>
      <c r="L7" s="80">
        <v>1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278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4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279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280</v>
      </c>
      <c r="C6" s="189" t="s">
        <v>281</v>
      </c>
      <c r="D6" s="189" t="s">
        <v>282</v>
      </c>
      <c r="E6" s="189" t="s">
        <v>229</v>
      </c>
      <c r="F6" s="89" t="s">
        <v>283</v>
      </c>
      <c r="G6" s="89" t="s">
        <v>275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1.4554187704585</v>
      </c>
      <c r="B7" s="189" t="s">
        <v>284</v>
      </c>
      <c r="C7" s="189" t="s">
        <v>281</v>
      </c>
      <c r="D7" s="189" t="s">
        <v>282</v>
      </c>
      <c r="E7" s="189" t="s">
        <v>229</v>
      </c>
      <c r="F7" s="89" t="s">
        <v>285</v>
      </c>
      <c r="G7" s="89" t="s">
        <v>275</v>
      </c>
      <c r="H7" s="181">
        <v>3253847</v>
      </c>
      <c r="I7" s="80">
        <v>3457</v>
      </c>
      <c r="J7" s="80">
        <v>0</v>
      </c>
      <c r="K7" s="80">
        <v>91310</v>
      </c>
      <c r="L7" s="93">
        <v>1182</v>
      </c>
      <c r="M7" s="81">
        <f>IFERROR(L7/K7,"-")</f>
        <v>0.012944912933961</v>
      </c>
      <c r="N7" s="80">
        <v>194</v>
      </c>
      <c r="O7" s="80">
        <v>285</v>
      </c>
      <c r="P7" s="81">
        <f>IFERROR(N7/(L7),"-")</f>
        <v>0.16412859560068</v>
      </c>
      <c r="Q7" s="82">
        <f>IFERROR(H7/SUM(L7:L7),"-")</f>
        <v>2752.831641286</v>
      </c>
      <c r="R7" s="83">
        <v>134</v>
      </c>
      <c r="S7" s="81">
        <f>IF(L7=0,"-",R7/L7)</f>
        <v>0.11336717428088</v>
      </c>
      <c r="T7" s="186">
        <v>4735710</v>
      </c>
      <c r="U7" s="187">
        <f>IFERROR(T7/L7,"-")</f>
        <v>4006.5228426396</v>
      </c>
      <c r="V7" s="187">
        <f>IFERROR(T7/R7,"-")</f>
        <v>35341.119402985</v>
      </c>
      <c r="W7" s="181">
        <f>SUM(T7:T7)-SUM(H7:H7)</f>
        <v>1481863</v>
      </c>
      <c r="X7" s="85">
        <f>SUM(T7:T7)/SUM(H7:H7)</f>
        <v>1.4554187704585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</v>
      </c>
      <c r="AJ7" s="101">
        <f>IF(L7=0,"",IF(AI7=0,"",(AI7/L7)))</f>
        <v>0.00084602368866328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3</v>
      </c>
      <c r="AS7" s="107">
        <f>IF(L7=0,"",IF(AR7=0,"",(AR7/L7)))</f>
        <v>0.0025380710659898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22</v>
      </c>
      <c r="BB7" s="113">
        <f>IF(L7=0,"",IF(BA7=0,"",(BA7/L7)))</f>
        <v>0.018612521150592</v>
      </c>
      <c r="BC7" s="112">
        <v>2</v>
      </c>
      <c r="BD7" s="114">
        <f>IFERROR(BC7/BA7,"-")</f>
        <v>0.090909090909091</v>
      </c>
      <c r="BE7" s="115">
        <v>6000</v>
      </c>
      <c r="BF7" s="116">
        <f>IFERROR(BE7/BA7,"-")</f>
        <v>272.72727272727</v>
      </c>
      <c r="BG7" s="117">
        <v>2</v>
      </c>
      <c r="BH7" s="117"/>
      <c r="BI7" s="117"/>
      <c r="BJ7" s="119">
        <v>602</v>
      </c>
      <c r="BK7" s="120">
        <f>IF(L7=0,"",IF(BJ7=0,"",(BJ7/L7)))</f>
        <v>0.5093062605753</v>
      </c>
      <c r="BL7" s="121">
        <v>72</v>
      </c>
      <c r="BM7" s="122">
        <f>IFERROR(BL7/BJ7,"-")</f>
        <v>0.11960132890365</v>
      </c>
      <c r="BN7" s="123">
        <v>1459410</v>
      </c>
      <c r="BO7" s="124">
        <f>IFERROR(BN7/BJ7,"-")</f>
        <v>2424.26910299</v>
      </c>
      <c r="BP7" s="125">
        <v>33</v>
      </c>
      <c r="BQ7" s="125">
        <v>16</v>
      </c>
      <c r="BR7" s="125">
        <v>23</v>
      </c>
      <c r="BS7" s="126">
        <v>425</v>
      </c>
      <c r="BT7" s="127">
        <f>IF(L7=0,"",IF(BS7=0,"",(BS7/L7)))</f>
        <v>0.3595600676819</v>
      </c>
      <c r="BU7" s="128">
        <v>46</v>
      </c>
      <c r="BV7" s="129">
        <f>IFERROR(BU7/BS7,"-")</f>
        <v>0.10823529411765</v>
      </c>
      <c r="BW7" s="130">
        <v>2391800</v>
      </c>
      <c r="BX7" s="131">
        <f>IFERROR(BW7/BS7,"-")</f>
        <v>5627.7647058824</v>
      </c>
      <c r="BY7" s="132">
        <v>20</v>
      </c>
      <c r="BZ7" s="132">
        <v>7</v>
      </c>
      <c r="CA7" s="132">
        <v>19</v>
      </c>
      <c r="CB7" s="133">
        <v>129</v>
      </c>
      <c r="CC7" s="134">
        <f>IF(L7=0,"",IF(CB7=0,"",(CB7/L7)))</f>
        <v>0.10913705583756</v>
      </c>
      <c r="CD7" s="135">
        <v>14</v>
      </c>
      <c r="CE7" s="136">
        <f>IFERROR(CD7/CB7,"-")</f>
        <v>0.10852713178295</v>
      </c>
      <c r="CF7" s="137">
        <v>878500</v>
      </c>
      <c r="CG7" s="138">
        <f>IFERROR(CF7/CB7,"-")</f>
        <v>6810.0775193798</v>
      </c>
      <c r="CH7" s="139">
        <v>5</v>
      </c>
      <c r="CI7" s="139">
        <v>3</v>
      </c>
      <c r="CJ7" s="139">
        <v>6</v>
      </c>
      <c r="CK7" s="140">
        <v>134</v>
      </c>
      <c r="CL7" s="141">
        <v>4735710</v>
      </c>
      <c r="CM7" s="141">
        <v>559000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1.3148111225017</v>
      </c>
      <c r="B8" s="189" t="s">
        <v>286</v>
      </c>
      <c r="C8" s="189" t="s">
        <v>281</v>
      </c>
      <c r="D8" s="189" t="s">
        <v>282</v>
      </c>
      <c r="E8" s="189" t="s">
        <v>229</v>
      </c>
      <c r="F8" s="89" t="s">
        <v>287</v>
      </c>
      <c r="G8" s="89" t="s">
        <v>275</v>
      </c>
      <c r="H8" s="181">
        <v>2833715</v>
      </c>
      <c r="I8" s="80">
        <v>2202</v>
      </c>
      <c r="J8" s="80">
        <v>0</v>
      </c>
      <c r="K8" s="80">
        <v>52857</v>
      </c>
      <c r="L8" s="93">
        <v>953</v>
      </c>
      <c r="M8" s="81">
        <f>IFERROR(L8/K8,"-")</f>
        <v>0.018029778458861</v>
      </c>
      <c r="N8" s="80">
        <v>79</v>
      </c>
      <c r="O8" s="80">
        <v>328</v>
      </c>
      <c r="P8" s="81">
        <f>IFERROR(N8/(L8),"-")</f>
        <v>0.08289611752361</v>
      </c>
      <c r="Q8" s="82">
        <f>IFERROR(H8/SUM(L8:L8),"-")</f>
        <v>2973.4679958027</v>
      </c>
      <c r="R8" s="83">
        <v>102</v>
      </c>
      <c r="S8" s="81">
        <f>IF(L8=0,"-",R8/L8)</f>
        <v>0.10703043022036</v>
      </c>
      <c r="T8" s="186">
        <v>3725800</v>
      </c>
      <c r="U8" s="187">
        <f>IFERROR(T8/L8,"-")</f>
        <v>3909.5487932844</v>
      </c>
      <c r="V8" s="187">
        <f>IFERROR(T8/R8,"-")</f>
        <v>36527.450980392</v>
      </c>
      <c r="W8" s="181">
        <f>SUM(T8:T8)-SUM(H8:H8)</f>
        <v>892085</v>
      </c>
      <c r="X8" s="85">
        <f>SUM(T8:T8)/SUM(H8:H8)</f>
        <v>1.3148111225017</v>
      </c>
      <c r="Y8" s="78"/>
      <c r="Z8" s="94">
        <v>47</v>
      </c>
      <c r="AA8" s="95">
        <f>IF(L8=0,"",IF(Z8=0,"",(Z8/L8)))</f>
        <v>0.049317943336831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131</v>
      </c>
      <c r="AJ8" s="101">
        <f>IF(L8=0,"",IF(AI8=0,"",(AI8/L8)))</f>
        <v>0.13746065057712</v>
      </c>
      <c r="AK8" s="100">
        <v>6</v>
      </c>
      <c r="AL8" s="102">
        <f>IFERROR(AK8/AI8,"-")</f>
        <v>0.045801526717557</v>
      </c>
      <c r="AM8" s="103">
        <v>132100</v>
      </c>
      <c r="AN8" s="104">
        <f>IFERROR(AM8/AI8,"-")</f>
        <v>1008.3969465649</v>
      </c>
      <c r="AO8" s="105">
        <v>2</v>
      </c>
      <c r="AP8" s="105">
        <v>2</v>
      </c>
      <c r="AQ8" s="105">
        <v>2</v>
      </c>
      <c r="AR8" s="106">
        <v>128</v>
      </c>
      <c r="AS8" s="107">
        <f>IF(L8=0,"",IF(AR8=0,"",(AR8/L8)))</f>
        <v>0.13431269674711</v>
      </c>
      <c r="AT8" s="106">
        <v>11</v>
      </c>
      <c r="AU8" s="108">
        <f>IFERROR(AT8/AR8,"-")</f>
        <v>0.0859375</v>
      </c>
      <c r="AV8" s="109">
        <v>104800</v>
      </c>
      <c r="AW8" s="110">
        <f>IFERROR(AV8/AR8,"-")</f>
        <v>818.75</v>
      </c>
      <c r="AX8" s="111">
        <v>6</v>
      </c>
      <c r="AY8" s="111">
        <v>3</v>
      </c>
      <c r="AZ8" s="111">
        <v>2</v>
      </c>
      <c r="BA8" s="112">
        <v>243</v>
      </c>
      <c r="BB8" s="113">
        <f>IF(L8=0,"",IF(BA8=0,"",(BA8/L8)))</f>
        <v>0.25498426023085</v>
      </c>
      <c r="BC8" s="112">
        <v>28</v>
      </c>
      <c r="BD8" s="114">
        <f>IFERROR(BC8/BA8,"-")</f>
        <v>0.11522633744856</v>
      </c>
      <c r="BE8" s="115">
        <v>403200</v>
      </c>
      <c r="BF8" s="116">
        <f>IFERROR(BE8/BA8,"-")</f>
        <v>1659.2592592593</v>
      </c>
      <c r="BG8" s="117">
        <v>14</v>
      </c>
      <c r="BH8" s="117">
        <v>5</v>
      </c>
      <c r="BI8" s="117">
        <v>9</v>
      </c>
      <c r="BJ8" s="119">
        <v>273</v>
      </c>
      <c r="BK8" s="120">
        <f>IF(L8=0,"",IF(BJ8=0,"",(BJ8/L8)))</f>
        <v>0.28646379853095</v>
      </c>
      <c r="BL8" s="121">
        <v>38</v>
      </c>
      <c r="BM8" s="122">
        <f>IFERROR(BL8/BJ8,"-")</f>
        <v>0.13919413919414</v>
      </c>
      <c r="BN8" s="123">
        <v>2464800</v>
      </c>
      <c r="BO8" s="124">
        <f>IFERROR(BN8/BJ8,"-")</f>
        <v>9028.5714285714</v>
      </c>
      <c r="BP8" s="125">
        <v>16</v>
      </c>
      <c r="BQ8" s="125">
        <v>11</v>
      </c>
      <c r="BR8" s="125">
        <v>11</v>
      </c>
      <c r="BS8" s="126">
        <v>106</v>
      </c>
      <c r="BT8" s="127">
        <f>IF(L8=0,"",IF(BS8=0,"",(BS8/L8)))</f>
        <v>0.1112277019937</v>
      </c>
      <c r="BU8" s="128">
        <v>15</v>
      </c>
      <c r="BV8" s="129">
        <f>IFERROR(BU8/BS8,"-")</f>
        <v>0.14150943396226</v>
      </c>
      <c r="BW8" s="130">
        <v>250900</v>
      </c>
      <c r="BX8" s="131">
        <f>IFERROR(BW8/BS8,"-")</f>
        <v>2366.9811320755</v>
      </c>
      <c r="BY8" s="132">
        <v>3</v>
      </c>
      <c r="BZ8" s="132">
        <v>6</v>
      </c>
      <c r="CA8" s="132">
        <v>6</v>
      </c>
      <c r="CB8" s="133">
        <v>25</v>
      </c>
      <c r="CC8" s="134">
        <f>IF(L8=0,"",IF(CB8=0,"",(CB8/L8)))</f>
        <v>0.026232948583421</v>
      </c>
      <c r="CD8" s="135">
        <v>4</v>
      </c>
      <c r="CE8" s="136">
        <f>IFERROR(CD8/CB8,"-")</f>
        <v>0.16</v>
      </c>
      <c r="CF8" s="137">
        <v>370000</v>
      </c>
      <c r="CG8" s="138">
        <f>IFERROR(CF8/CB8,"-")</f>
        <v>14800</v>
      </c>
      <c r="CH8" s="139"/>
      <c r="CI8" s="139"/>
      <c r="CJ8" s="139">
        <v>4</v>
      </c>
      <c r="CK8" s="140">
        <v>102</v>
      </c>
      <c r="CL8" s="141">
        <v>3725800</v>
      </c>
      <c r="CM8" s="141">
        <v>1329000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288</v>
      </c>
      <c r="C9" s="189" t="s">
        <v>281</v>
      </c>
      <c r="D9" s="189" t="s">
        <v>282</v>
      </c>
      <c r="E9" s="189" t="s">
        <v>229</v>
      </c>
      <c r="F9" s="89" t="s">
        <v>289</v>
      </c>
      <c r="G9" s="89" t="s">
        <v>275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0.26588816045679</v>
      </c>
      <c r="B10" s="189" t="s">
        <v>290</v>
      </c>
      <c r="C10" s="189" t="s">
        <v>281</v>
      </c>
      <c r="D10" s="189" t="s">
        <v>282</v>
      </c>
      <c r="E10" s="189" t="s">
        <v>229</v>
      </c>
      <c r="F10" s="89" t="s">
        <v>291</v>
      </c>
      <c r="G10" s="89" t="s">
        <v>275</v>
      </c>
      <c r="H10" s="181">
        <v>372337</v>
      </c>
      <c r="I10" s="80">
        <v>302</v>
      </c>
      <c r="J10" s="80">
        <v>0</v>
      </c>
      <c r="K10" s="80">
        <v>20701</v>
      </c>
      <c r="L10" s="93">
        <v>60</v>
      </c>
      <c r="M10" s="81">
        <f>IFERROR(L10/K10,"-")</f>
        <v>0.0028984107047969</v>
      </c>
      <c r="N10" s="80">
        <v>5</v>
      </c>
      <c r="O10" s="80">
        <v>14</v>
      </c>
      <c r="P10" s="81">
        <f>IFERROR(N10/(L10),"-")</f>
        <v>0.083333333333333</v>
      </c>
      <c r="Q10" s="82">
        <f>IFERROR(H10/SUM(L10:L10),"-")</f>
        <v>6205.6166666667</v>
      </c>
      <c r="R10" s="83">
        <v>3</v>
      </c>
      <c r="S10" s="81">
        <f>IF(L10=0,"-",R10/L10)</f>
        <v>0.05</v>
      </c>
      <c r="T10" s="186">
        <v>99000</v>
      </c>
      <c r="U10" s="187">
        <f>IFERROR(T10/L10,"-")</f>
        <v>1650</v>
      </c>
      <c r="V10" s="187">
        <f>IFERROR(T10/R10,"-")</f>
        <v>33000</v>
      </c>
      <c r="W10" s="181">
        <f>SUM(T10:T10)-SUM(H10:H10)</f>
        <v>-273337</v>
      </c>
      <c r="X10" s="85">
        <f>SUM(T10:T10)/SUM(H10:H10)</f>
        <v>0.26588816045679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8</v>
      </c>
      <c r="BB10" s="113">
        <f>IF(L10=0,"",IF(BA10=0,"",(BA10/L10)))</f>
        <v>0.13333333333333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28</v>
      </c>
      <c r="BK10" s="120">
        <f>IF(L10=0,"",IF(BJ10=0,"",(BJ10/L10)))</f>
        <v>0.46666666666667</v>
      </c>
      <c r="BL10" s="121">
        <v>3</v>
      </c>
      <c r="BM10" s="122">
        <f>IFERROR(BL10/BJ10,"-")</f>
        <v>0.10714285714286</v>
      </c>
      <c r="BN10" s="123">
        <v>99000</v>
      </c>
      <c r="BO10" s="124">
        <f>IFERROR(BN10/BJ10,"-")</f>
        <v>3535.7142857143</v>
      </c>
      <c r="BP10" s="125">
        <v>2</v>
      </c>
      <c r="BQ10" s="125"/>
      <c r="BR10" s="125">
        <v>1</v>
      </c>
      <c r="BS10" s="126">
        <v>14</v>
      </c>
      <c r="BT10" s="127">
        <f>IF(L10=0,"",IF(BS10=0,"",(BS10/L10)))</f>
        <v>0.23333333333333</v>
      </c>
      <c r="BU10" s="128"/>
      <c r="BV10" s="129">
        <f>IFERROR(BU10/BS10,"-")</f>
        <v>0</v>
      </c>
      <c r="BW10" s="130"/>
      <c r="BX10" s="131">
        <f>IFERROR(BW10/BS10,"-")</f>
        <v>0</v>
      </c>
      <c r="BY10" s="132"/>
      <c r="BZ10" s="132"/>
      <c r="CA10" s="132"/>
      <c r="CB10" s="133">
        <v>10</v>
      </c>
      <c r="CC10" s="134">
        <f>IF(L10=0,"",IF(CB10=0,"",(CB10/L10)))</f>
        <v>0.16666666666667</v>
      </c>
      <c r="CD10" s="135"/>
      <c r="CE10" s="136">
        <f>IFERROR(CD10/CB10,"-")</f>
        <v>0</v>
      </c>
      <c r="CF10" s="137"/>
      <c r="CG10" s="138">
        <f>IFERROR(CF10/CB10,"-")</f>
        <v>0</v>
      </c>
      <c r="CH10" s="139"/>
      <c r="CI10" s="139"/>
      <c r="CJ10" s="139"/>
      <c r="CK10" s="140">
        <v>3</v>
      </c>
      <c r="CL10" s="141">
        <v>99000</v>
      </c>
      <c r="CM10" s="141">
        <v>89000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1.4134852227326</v>
      </c>
      <c r="B11" s="189" t="s">
        <v>292</v>
      </c>
      <c r="C11" s="189" t="s">
        <v>281</v>
      </c>
      <c r="D11" s="189" t="s">
        <v>282</v>
      </c>
      <c r="E11" s="189" t="s">
        <v>229</v>
      </c>
      <c r="F11" s="89" t="s">
        <v>293</v>
      </c>
      <c r="G11" s="89" t="s">
        <v>275</v>
      </c>
      <c r="H11" s="181">
        <v>1164356</v>
      </c>
      <c r="I11" s="80">
        <v>1168</v>
      </c>
      <c r="J11" s="80">
        <v>0</v>
      </c>
      <c r="K11" s="80">
        <v>8834</v>
      </c>
      <c r="L11" s="93">
        <v>489</v>
      </c>
      <c r="M11" s="81">
        <f>IFERROR(L11/K11,"-")</f>
        <v>0.055354312882047</v>
      </c>
      <c r="N11" s="80">
        <v>60</v>
      </c>
      <c r="O11" s="80">
        <v>130</v>
      </c>
      <c r="P11" s="81">
        <f>IFERROR(N11/(L11),"-")</f>
        <v>0.12269938650307</v>
      </c>
      <c r="Q11" s="82">
        <f>IFERROR(H11/SUM(L11:L11),"-")</f>
        <v>2381.0961145194</v>
      </c>
      <c r="R11" s="83">
        <v>47</v>
      </c>
      <c r="S11" s="81">
        <f>IF(L11=0,"-",R11/L11)</f>
        <v>0.096114519427403</v>
      </c>
      <c r="T11" s="186">
        <v>1645800</v>
      </c>
      <c r="U11" s="187">
        <f>IFERROR(T11/L11,"-")</f>
        <v>3365.6441717791</v>
      </c>
      <c r="V11" s="187">
        <f>IFERROR(T11/R11,"-")</f>
        <v>35017.021276596</v>
      </c>
      <c r="W11" s="181">
        <f>SUM(T11:T11)-SUM(H11:H11)</f>
        <v>481444</v>
      </c>
      <c r="X11" s="85">
        <f>SUM(T11:T11)/SUM(H11:H11)</f>
        <v>1.4134852227326</v>
      </c>
      <c r="Y11" s="78"/>
      <c r="Z11" s="94"/>
      <c r="AA11" s="95">
        <f>IF(L11=0,"",IF(Z11=0,"",(Z11/L11)))</f>
        <v>0</v>
      </c>
      <c r="AB11" s="94"/>
      <c r="AC11" s="96" t="str">
        <f>IFERROR(AB11/Z11,"-")</f>
        <v>-</v>
      </c>
      <c r="AD11" s="97"/>
      <c r="AE11" s="98" t="str">
        <f>IFERROR(AD11/Z11,"-")</f>
        <v>-</v>
      </c>
      <c r="AF11" s="99"/>
      <c r="AG11" s="99"/>
      <c r="AH11" s="99"/>
      <c r="AI11" s="100">
        <v>6</v>
      </c>
      <c r="AJ11" s="101">
        <f>IF(L11=0,"",IF(AI11=0,"",(AI11/L11)))</f>
        <v>0.012269938650307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11</v>
      </c>
      <c r="AS11" s="107">
        <f>IF(L11=0,"",IF(AR11=0,"",(AR11/L11)))</f>
        <v>0.022494887525562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73</v>
      </c>
      <c r="BB11" s="113">
        <f>IF(L11=0,"",IF(BA11=0,"",(BA11/L11)))</f>
        <v>0.14928425357873</v>
      </c>
      <c r="BC11" s="112">
        <v>3</v>
      </c>
      <c r="BD11" s="114">
        <f>IFERROR(BC11/BA11,"-")</f>
        <v>0.041095890410959</v>
      </c>
      <c r="BE11" s="115">
        <v>16000</v>
      </c>
      <c r="BF11" s="116">
        <f>IFERROR(BE11/BA11,"-")</f>
        <v>219.17808219178</v>
      </c>
      <c r="BG11" s="117">
        <v>2</v>
      </c>
      <c r="BH11" s="117">
        <v>1</v>
      </c>
      <c r="BI11" s="117"/>
      <c r="BJ11" s="119">
        <v>173</v>
      </c>
      <c r="BK11" s="120">
        <f>IF(L11=0,"",IF(BJ11=0,"",(BJ11/L11)))</f>
        <v>0.35378323108384</v>
      </c>
      <c r="BL11" s="121">
        <v>19</v>
      </c>
      <c r="BM11" s="122">
        <f>IFERROR(BL11/BJ11,"-")</f>
        <v>0.10982658959538</v>
      </c>
      <c r="BN11" s="123">
        <v>276500</v>
      </c>
      <c r="BO11" s="124">
        <f>IFERROR(BN11/BJ11,"-")</f>
        <v>1598.2658959538</v>
      </c>
      <c r="BP11" s="125">
        <v>11</v>
      </c>
      <c r="BQ11" s="125">
        <v>3</v>
      </c>
      <c r="BR11" s="125">
        <v>5</v>
      </c>
      <c r="BS11" s="126">
        <v>181</v>
      </c>
      <c r="BT11" s="127">
        <f>IF(L11=0,"",IF(BS11=0,"",(BS11/L11)))</f>
        <v>0.37014314928425</v>
      </c>
      <c r="BU11" s="128">
        <v>16</v>
      </c>
      <c r="BV11" s="129">
        <f>IFERROR(BU11/BS11,"-")</f>
        <v>0.088397790055249</v>
      </c>
      <c r="BW11" s="130">
        <v>1042300</v>
      </c>
      <c r="BX11" s="131">
        <f>IFERROR(BW11/BS11,"-")</f>
        <v>5758.5635359116</v>
      </c>
      <c r="BY11" s="132">
        <v>5</v>
      </c>
      <c r="BZ11" s="132">
        <v>4</v>
      </c>
      <c r="CA11" s="132">
        <v>7</v>
      </c>
      <c r="CB11" s="133">
        <v>45</v>
      </c>
      <c r="CC11" s="134">
        <f>IF(L11=0,"",IF(CB11=0,"",(CB11/L11)))</f>
        <v>0.092024539877301</v>
      </c>
      <c r="CD11" s="135">
        <v>9</v>
      </c>
      <c r="CE11" s="136">
        <f>IFERROR(CD11/CB11,"-")</f>
        <v>0.2</v>
      </c>
      <c r="CF11" s="137">
        <v>311000</v>
      </c>
      <c r="CG11" s="138">
        <f>IFERROR(CF11/CB11,"-")</f>
        <v>6911.1111111111</v>
      </c>
      <c r="CH11" s="139">
        <v>2</v>
      </c>
      <c r="CI11" s="139">
        <v>3</v>
      </c>
      <c r="CJ11" s="139">
        <v>4</v>
      </c>
      <c r="CK11" s="140">
        <v>47</v>
      </c>
      <c r="CL11" s="141">
        <v>1645800</v>
      </c>
      <c r="CM11" s="141">
        <v>220000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2.0738578208605</v>
      </c>
      <c r="B12" s="189" t="s">
        <v>294</v>
      </c>
      <c r="C12" s="189" t="s">
        <v>281</v>
      </c>
      <c r="D12" s="189" t="s">
        <v>282</v>
      </c>
      <c r="E12" s="189" t="s">
        <v>229</v>
      </c>
      <c r="F12" s="89" t="s">
        <v>295</v>
      </c>
      <c r="G12" s="89" t="s">
        <v>275</v>
      </c>
      <c r="H12" s="181">
        <v>1270116</v>
      </c>
      <c r="I12" s="80">
        <v>1432</v>
      </c>
      <c r="J12" s="80">
        <v>0</v>
      </c>
      <c r="K12" s="80">
        <v>68790</v>
      </c>
      <c r="L12" s="93">
        <v>488</v>
      </c>
      <c r="M12" s="81">
        <f>IFERROR(L12/K12,"-")</f>
        <v>0.0070940543683675</v>
      </c>
      <c r="N12" s="80">
        <v>82</v>
      </c>
      <c r="O12" s="80">
        <v>113</v>
      </c>
      <c r="P12" s="81">
        <f>IFERROR(N12/(L12),"-")</f>
        <v>0.16803278688525</v>
      </c>
      <c r="Q12" s="82">
        <f>IFERROR(H12/SUM(L12:L12),"-")</f>
        <v>2602.6967213115</v>
      </c>
      <c r="R12" s="83">
        <v>61</v>
      </c>
      <c r="S12" s="81">
        <f>IF(L12=0,"-",R12/L12)</f>
        <v>0.125</v>
      </c>
      <c r="T12" s="186">
        <v>2634040</v>
      </c>
      <c r="U12" s="187">
        <f>IFERROR(T12/L12,"-")</f>
        <v>5397.6229508197</v>
      </c>
      <c r="V12" s="187">
        <f>IFERROR(T12/R12,"-")</f>
        <v>43180.983606557</v>
      </c>
      <c r="W12" s="181">
        <f>SUM(T12:T12)-SUM(H12:H12)</f>
        <v>1363924</v>
      </c>
      <c r="X12" s="85">
        <f>SUM(T12:T12)/SUM(H12:H12)</f>
        <v>2.0738578208605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/>
      <c r="AJ12" s="101">
        <f>IF(L12=0,"",IF(AI12=0,"",(AI12/L12)))</f>
        <v>0</v>
      </c>
      <c r="AK12" s="100"/>
      <c r="AL12" s="102" t="str">
        <f>IFERROR(AK12/AI12,"-")</f>
        <v>-</v>
      </c>
      <c r="AM12" s="103"/>
      <c r="AN12" s="104" t="str">
        <f>IFERROR(AM12/AI12,"-")</f>
        <v>-</v>
      </c>
      <c r="AO12" s="105"/>
      <c r="AP12" s="105"/>
      <c r="AQ12" s="105"/>
      <c r="AR12" s="106"/>
      <c r="AS12" s="107">
        <f>IF(L12=0,"",IF(AR12=0,"",(AR12/L12)))</f>
        <v>0</v>
      </c>
      <c r="AT12" s="106"/>
      <c r="AU12" s="108" t="str">
        <f>IFERROR(AT12/AR12,"-")</f>
        <v>-</v>
      </c>
      <c r="AV12" s="109"/>
      <c r="AW12" s="110" t="str">
        <f>IFERROR(AV12/AR12,"-")</f>
        <v>-</v>
      </c>
      <c r="AX12" s="111"/>
      <c r="AY12" s="111"/>
      <c r="AZ12" s="111"/>
      <c r="BA12" s="112">
        <v>20</v>
      </c>
      <c r="BB12" s="113">
        <f>IF(L12=0,"",IF(BA12=0,"",(BA12/L12)))</f>
        <v>0.040983606557377</v>
      </c>
      <c r="BC12" s="112">
        <v>3</v>
      </c>
      <c r="BD12" s="114">
        <f>IFERROR(BC12/BA12,"-")</f>
        <v>0.15</v>
      </c>
      <c r="BE12" s="115">
        <v>11600</v>
      </c>
      <c r="BF12" s="116">
        <f>IFERROR(BE12/BA12,"-")</f>
        <v>580</v>
      </c>
      <c r="BG12" s="117">
        <v>1</v>
      </c>
      <c r="BH12" s="117">
        <v>1</v>
      </c>
      <c r="BI12" s="117">
        <v>1</v>
      </c>
      <c r="BJ12" s="119">
        <v>228</v>
      </c>
      <c r="BK12" s="120">
        <f>IF(L12=0,"",IF(BJ12=0,"",(BJ12/L12)))</f>
        <v>0.4672131147541</v>
      </c>
      <c r="BL12" s="121">
        <v>23</v>
      </c>
      <c r="BM12" s="122">
        <f>IFERROR(BL12/BJ12,"-")</f>
        <v>0.10087719298246</v>
      </c>
      <c r="BN12" s="123">
        <v>601880</v>
      </c>
      <c r="BO12" s="124">
        <f>IFERROR(BN12/BJ12,"-")</f>
        <v>2639.8245614035</v>
      </c>
      <c r="BP12" s="125">
        <v>8</v>
      </c>
      <c r="BQ12" s="125">
        <v>4</v>
      </c>
      <c r="BR12" s="125">
        <v>11</v>
      </c>
      <c r="BS12" s="126">
        <v>196</v>
      </c>
      <c r="BT12" s="127">
        <f>IF(L12=0,"",IF(BS12=0,"",(BS12/L12)))</f>
        <v>0.4016393442623</v>
      </c>
      <c r="BU12" s="128">
        <v>25</v>
      </c>
      <c r="BV12" s="129">
        <f>IFERROR(BU12/BS12,"-")</f>
        <v>0.12755102040816</v>
      </c>
      <c r="BW12" s="130">
        <v>1579000</v>
      </c>
      <c r="BX12" s="131">
        <f>IFERROR(BW12/BS12,"-")</f>
        <v>8056.1224489796</v>
      </c>
      <c r="BY12" s="132">
        <v>9</v>
      </c>
      <c r="BZ12" s="132">
        <v>3</v>
      </c>
      <c r="CA12" s="132">
        <v>13</v>
      </c>
      <c r="CB12" s="133">
        <v>44</v>
      </c>
      <c r="CC12" s="134">
        <f>IF(L12=0,"",IF(CB12=0,"",(CB12/L12)))</f>
        <v>0.09016393442623</v>
      </c>
      <c r="CD12" s="135">
        <v>10</v>
      </c>
      <c r="CE12" s="136">
        <f>IFERROR(CD12/CB12,"-")</f>
        <v>0.22727272727273</v>
      </c>
      <c r="CF12" s="137">
        <v>441560</v>
      </c>
      <c r="CG12" s="138">
        <f>IFERROR(CF12/CB12,"-")</f>
        <v>10035.454545455</v>
      </c>
      <c r="CH12" s="139">
        <v>3</v>
      </c>
      <c r="CI12" s="139">
        <v>3</v>
      </c>
      <c r="CJ12" s="139">
        <v>4</v>
      </c>
      <c r="CK12" s="140">
        <v>61</v>
      </c>
      <c r="CL12" s="141">
        <v>2634040</v>
      </c>
      <c r="CM12" s="141">
        <v>545000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296</v>
      </c>
      <c r="G15" s="40"/>
      <c r="H15" s="184"/>
      <c r="I15" s="41">
        <f>SUM(I6:I14)</f>
        <v>8561</v>
      </c>
      <c r="J15" s="41">
        <f>SUM(J6:J14)</f>
        <v>0</v>
      </c>
      <c r="K15" s="41">
        <f>SUM(K6:K14)</f>
        <v>242492</v>
      </c>
      <c r="L15" s="41">
        <f>SUM(L6:L14)</f>
        <v>3172</v>
      </c>
      <c r="M15" s="42">
        <f>IFERROR(L15/K15,"-")</f>
        <v>0.013080843904129</v>
      </c>
      <c r="N15" s="77">
        <f>SUM(N6:N14)</f>
        <v>420</v>
      </c>
      <c r="O15" s="77">
        <f>SUM(O6:O14)</f>
        <v>870</v>
      </c>
      <c r="P15" s="42">
        <f>IFERROR(N15/L15,"-")</f>
        <v>0.13240857503153</v>
      </c>
      <c r="Q15" s="43">
        <f>IFERROR(H15/L15,"-")</f>
        <v>0</v>
      </c>
      <c r="R15" s="44">
        <f>SUM(R6:R14)</f>
        <v>347</v>
      </c>
      <c r="S15" s="42">
        <f>IFERROR(R15/L15,"-")</f>
        <v>0.109394703657</v>
      </c>
      <c r="T15" s="184">
        <f>SUM(T6:T14)</f>
        <v>12840350</v>
      </c>
      <c r="U15" s="184">
        <f>IFERROR(T15/L15,"-")</f>
        <v>4048.0296343001</v>
      </c>
      <c r="V15" s="184">
        <f>IFERROR(T15/R15,"-")</f>
        <v>37003.890489914</v>
      </c>
      <c r="W15" s="184">
        <f>T15-H15</f>
        <v>12840350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