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<sst xmlns="http://schemas.openxmlformats.org/spreadsheetml/2006/main" uniqueCount="294">
  <si>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</si>
  <si>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</si>
  <si>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</si>
  <si>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</si>
  <si>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</si>
  <si>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</si>
  <si>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</si>
  <si>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</si>
  <si>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</si>
  <si>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</si>
  <si>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</si>
  <si>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</si>
  <si>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</si>
  <si>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</si>
  <si>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</si>
  <si>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</si>
  <si>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</si>
  <si>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</si>
  <si>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</si>
  <si>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</si>
  <si>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</si>
  <si>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</si>
  <si>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</si>
  <si>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</si>
  <si>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</si>
  <si>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</si>
  <si>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</si>
  <si>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</si>
  <si>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</si>
  <si>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</si>
  <si>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</si>
  <si>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</si>
  <si>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</si>
  <si>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</si>
  <si>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</si>
  <si>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</si>
  <si>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</si>
  <si>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</si>
  <si>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</si>
  <si>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</si>
  <si>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</si>
  <si>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</si>
  <si>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</si>
  <si>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</si>
  <si>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</si>
  <si>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</si>
  <si>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</si>
  <si>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</si>
  <si>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</si>
  <si>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</si>
  <si>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</si>
  <si>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</si>
  <si>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</si>
  <si>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</si>
  <si>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</si>
  <si>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</si>
  <si>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</si>
  <si>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</si>
  <si>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インターカラー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</si>
  <si>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</si>
  <si>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</si>
  <si>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</si>
  <si>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</si>
  <si>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</si>
  <si>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</si>
  <si>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</si>
  <si>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</si>
  <si>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</si>
  <si>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</si>
  <si>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</si>
  <si>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</si>
  <si>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</si>
  <si>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</si>
  <si>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</si>
  <si>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</si>
  <si>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</si>
  <si>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</si>
  <si>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</si>
  <si>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</si>
  <si>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</si>
  <si>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</si>
  <si>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</si>
  <si>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</si>
  <si>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</si>
  <si>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</si>
  <si>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</si>
  <si>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</si>
  <si>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</si>
  <si>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</si>
  <si>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</si>
  <si>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</si>
  <si>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</si>
  <si>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</si>
  <si>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</si>
  <si>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</si>
  <si>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</si>
  <si>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</si>
  <si>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</si>
  <si>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</si>
  <si>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</si>
  <si>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</si>
  <si>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</si>
  <si>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</si>
  <si>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</si>
  <si>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</si>
  <si>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</si>
  <si>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</si>
  <si>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</si>
  <si>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</si>
  <si>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</si>
  <si>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</si>
  <si>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</si>
  <si>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</si>
  <si>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</si>
  <si>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</si>
  <si>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</si>
  <si>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</si>
  <si>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</si>
  <si>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</si>
  <si>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</si>
  <si>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</si>
  <si>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</si>
  <si>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</si>
  <si>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</si>
  <si>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</si>
  <si>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</si>
  <si>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</si>
  <si>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</si>
  <si>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</si>
  <si>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</si>
  <si>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</si>
  <si>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</si>
  <si>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</si>
  <si>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</si>
  <si>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</si>
  <si>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</si>
  <si>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</si>
  <si>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</si>
  <si>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</si>
  <si>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</si>
  <si>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</si>
  <si>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</si>
  <si>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</si>
  <si>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</si>
  <si>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</si>
  <si>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</si>
  <si>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</si>
  <si>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</si>
  <si>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</si>
  <si>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</si>
  <si>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</si>
  <si>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</si>
  <si>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</si>
  <si>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</si>
  <si>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</si>
  <si>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</si>
  <si>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</si>
  <si>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</si>
  <si>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</si>
  <si>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</si>
  <si>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</si>
  <si>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</si>
  <si>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</si>
  <si>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</si>
  <si>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</si>
  <si>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</si>
  <si>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</si>
  <si>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</si>
  <si>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</si>
  <si>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</si>
  <si>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</si>
  <si>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</si>
  <si>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</si>
  <si>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</si>
  <si>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</si>
  <si>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</si>
  <si>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</si>
  <si>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</si>
  <si>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</si>
  <si>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</si>
  <si>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</si>
  <si>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</si>
  <si>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</si>
  <si>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</si>
  <si>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</si>
  <si>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</si>
  <si>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</si>
  <si>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</si>
  <si>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</si>
  <si>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</si>
  <si>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</si>
  <si>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</si>
  <si>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</si>
  <si>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</si>
  <si>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</si>
  <si>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</si>
  <si>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</si>
  <si>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</si>
  <si>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</si>
  <si>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</si>
  <si>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</si>
  <si>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</si>
  <si>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</si>
  <si>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</si>
  <si>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</si>
  <si>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</si>
  <si>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</si>
  <si>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</si>
  <si>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</si>
  <si>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</si>
  <si>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</si>
  <si>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</si>
  <si>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</si>
  <si>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</si>
  <si>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</si>
  <si>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</si>
  <si>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</si>
  <si>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</si>
  <si>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</si>
  <si>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</si>
  <si>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</si>
  <si>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</si>
  <si>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</si>
  <si>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</si>
  <si>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</si>
  <si>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</si>
  <si>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</si>
  <si>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</si>
  <si>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</si>
  <si>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</si>
  <si>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</si>
  <si>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</si>
  <si>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</si>
  <si>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</si>
  <si>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</si>
  <si>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</si>
  <si>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</si>
  <si>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</si>
  <si>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</si>
  <si>
    <t>●雑誌 広告</t>
  </si>
  <si>
    <t>ad885</t>
  </si>
  <si>
    <t>アドライヴ</t>
  </si>
  <si>
    <t>徳間書店</t>
  </si>
  <si>
    <t>DVD-袋専用セリフアレンジ黒_エロ1-ヘスティア</t>
  </si>
  <si>
    <t>アサヒ芸能.1W火</t>
  </si>
  <si>
    <t>DVD袋裏4C</t>
  </si>
  <si>
    <t>ad886</t>
  </si>
  <si>
    <t>ln_adn056</t>
  </si>
  <si>
    <t>大洋図書</t>
  </si>
  <si>
    <t>1Pフードル版_LINE版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</si>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</sst>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1.2088235294118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17</v>
      </c>
      <c r="M6" s="80">
        <v>0</v>
      </c>
      <c r="N6" s="80">
        <v>45</v>
      </c>
      <c r="O6" s="91">
        <v>4</v>
      </c>
      <c r="P6" s="92">
        <v>0</v>
      </c>
      <c r="Q6" s="93">
        <f>O6+P6</f>
        <v>4</v>
      </c>
      <c r="R6" s="81">
        <f>IFERROR(Q6/N6,"-")</f>
        <v>0.088888888888889</v>
      </c>
      <c r="S6" s="80">
        <v>1</v>
      </c>
      <c r="T6" s="80">
        <v>1</v>
      </c>
      <c r="U6" s="81">
        <f>IFERROR(T6/(Q6),"-")</f>
        <v>0.25</v>
      </c>
      <c r="V6" s="82">
        <f>IFERROR(K6/SUM(Q6:Q21),"-")</f>
        <v>9714.2857142857</v>
      </c>
      <c r="W6" s="83">
        <v>1</v>
      </c>
      <c r="X6" s="81">
        <f>IF(Q6=0,"-",W6/Q6)</f>
        <v>0.25</v>
      </c>
      <c r="Y6" s="186">
        <v>100000</v>
      </c>
      <c r="Z6" s="187">
        <f>IFERROR(Y6/Q6,"-")</f>
        <v>25000</v>
      </c>
      <c r="AA6" s="187">
        <f>IFERROR(Y6/W6,"-")</f>
        <v>100000</v>
      </c>
      <c r="AB6" s="181">
        <f>SUM(Y6:Y21)-SUM(K6:K21)</f>
        <v>71000</v>
      </c>
      <c r="AC6" s="85">
        <f>SUM(Y6:Y21)/SUM(K6:K21)</f>
        <v>1.2088235294118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0.5</v>
      </c>
      <c r="BH6" s="112">
        <v>1</v>
      </c>
      <c r="BI6" s="114">
        <f>IFERROR(BH6/BF6,"-")</f>
        <v>0.5</v>
      </c>
      <c r="BJ6" s="115">
        <v>100000</v>
      </c>
      <c r="BK6" s="116">
        <f>IFERROR(BJ6/BF6,"-")</f>
        <v>50000</v>
      </c>
      <c r="BL6" s="117"/>
      <c r="BM6" s="117"/>
      <c r="BN6" s="117">
        <v>1</v>
      </c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100000</v>
      </c>
      <c r="CR6" s="141">
        <v>100000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50</v>
      </c>
      <c r="M7" s="80">
        <v>27</v>
      </c>
      <c r="N7" s="80">
        <v>9</v>
      </c>
      <c r="O7" s="91">
        <v>7</v>
      </c>
      <c r="P7" s="92">
        <v>0</v>
      </c>
      <c r="Q7" s="93">
        <f>O7+P7</f>
        <v>7</v>
      </c>
      <c r="R7" s="81">
        <f>IFERROR(Q7/N7,"-")</f>
        <v>0.77777777777778</v>
      </c>
      <c r="S7" s="80">
        <v>4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0.14285714285714</v>
      </c>
      <c r="Y7" s="186">
        <v>291000</v>
      </c>
      <c r="Z7" s="187">
        <f>IFERROR(Y7/Q7,"-")</f>
        <v>41571.428571429</v>
      </c>
      <c r="AA7" s="187">
        <f>IFERROR(Y7/W7,"-")</f>
        <v>291000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0.14285714285714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0.14285714285714</v>
      </c>
      <c r="BH7" s="112">
        <v>1</v>
      </c>
      <c r="BI7" s="114">
        <f>IFERROR(BH7/BF7,"-")</f>
        <v>1</v>
      </c>
      <c r="BJ7" s="115">
        <v>21000</v>
      </c>
      <c r="BK7" s="116">
        <f>IFERROR(BJ7/BF7,"-")</f>
        <v>21000</v>
      </c>
      <c r="BL7" s="117"/>
      <c r="BM7" s="117"/>
      <c r="BN7" s="117">
        <v>1</v>
      </c>
      <c r="BO7" s="119">
        <v>1</v>
      </c>
      <c r="BP7" s="120">
        <f>IF(Q7=0,"",IF(BO7=0,"",(BO7/Q7)))</f>
        <v>0.14285714285714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0.42857142857143</v>
      </c>
      <c r="CI7" s="135">
        <v>3</v>
      </c>
      <c r="CJ7" s="136">
        <f>IFERROR(CI7/CG7,"-")</f>
        <v>1</v>
      </c>
      <c r="CK7" s="137">
        <v>436000</v>
      </c>
      <c r="CL7" s="138">
        <f>IFERROR(CK7/CG7,"-")</f>
        <v>145333.33333333</v>
      </c>
      <c r="CM7" s="139"/>
      <c r="CN7" s="139">
        <v>1</v>
      </c>
      <c r="CO7" s="139">
        <v>2</v>
      </c>
      <c r="CP7" s="140">
        <v>1</v>
      </c>
      <c r="CQ7" s="141">
        <v>291000</v>
      </c>
      <c r="CR7" s="141">
        <v>291000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4</v>
      </c>
      <c r="P10" s="92">
        <v>0</v>
      </c>
      <c r="Q10" s="93">
        <f>O10+P10</f>
        <v>4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0.25</v>
      </c>
      <c r="V10" s="82"/>
      <c r="W10" s="83">
        <v>1</v>
      </c>
      <c r="X10" s="81">
        <f>IF(Q10=0,"-",W10/Q10)</f>
        <v>0.25</v>
      </c>
      <c r="Y10" s="186">
        <v>5000</v>
      </c>
      <c r="Z10" s="187">
        <f>IFERROR(Y10/Q10,"-")</f>
        <v>1250</v>
      </c>
      <c r="AA10" s="187">
        <f>IFERROR(Y10/W10,"-")</f>
        <v>5000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0.25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0.25</v>
      </c>
      <c r="CI10" s="135">
        <v>1</v>
      </c>
      <c r="CJ10" s="136">
        <f>IFERROR(CI10/CG10,"-")</f>
        <v>1</v>
      </c>
      <c r="CK10" s="137">
        <v>5000</v>
      </c>
      <c r="CL10" s="138">
        <f>IFERROR(CK10/CG10,"-")</f>
        <v>5000</v>
      </c>
      <c r="CM10" s="139">
        <v>1</v>
      </c>
      <c r="CN10" s="139"/>
      <c r="CO10" s="139"/>
      <c r="CP10" s="140">
        <v>1</v>
      </c>
      <c r="CQ10" s="141">
        <v>5000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22</v>
      </c>
      <c r="M11" s="80">
        <v>15</v>
      </c>
      <c r="N11" s="80">
        <v>10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5</v>
      </c>
      <c r="M14" s="80">
        <v>0</v>
      </c>
      <c r="N14" s="80">
        <v>39</v>
      </c>
      <c r="O14" s="91">
        <v>1</v>
      </c>
      <c r="P14" s="92">
        <v>0</v>
      </c>
      <c r="Q14" s="93">
        <f>O14+P14</f>
        <v>1</v>
      </c>
      <c r="R14" s="81">
        <f>IFERROR(Q14/N14,"-")</f>
        <v>0.025641025641026</v>
      </c>
      <c r="S14" s="80">
        <v>0</v>
      </c>
      <c r="T14" s="80">
        <v>1</v>
      </c>
      <c r="U14" s="81">
        <f>IFERROR(T14/(Q14),"-")</f>
        <v>1</v>
      </c>
      <c r="V14" s="82"/>
      <c r="W14" s="83">
        <v>1</v>
      </c>
      <c r="X14" s="81">
        <f>IF(Q14=0,"-",W14/Q14)</f>
        <v>1</v>
      </c>
      <c r="Y14" s="186">
        <v>10000</v>
      </c>
      <c r="Z14" s="187">
        <f>IFERROR(Y14/Q14,"-")</f>
        <v>10000</v>
      </c>
      <c r="AA14" s="187">
        <f>IFERROR(Y14/W14,"-")</f>
        <v>10000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1</v>
      </c>
      <c r="BQ14" s="121">
        <v>1</v>
      </c>
      <c r="BR14" s="122">
        <f>IFERROR(BQ14/BO14,"-")</f>
        <v>1</v>
      </c>
      <c r="BS14" s="123">
        <v>10000</v>
      </c>
      <c r="BT14" s="124">
        <f>IFERROR(BS14/BO14,"-")</f>
        <v>10000</v>
      </c>
      <c r="BU14" s="125"/>
      <c r="BV14" s="125">
        <v>1</v>
      </c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10000</v>
      </c>
      <c r="CR14" s="141">
        <v>10000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27</v>
      </c>
      <c r="M15" s="80">
        <v>20</v>
      </c>
      <c r="N15" s="80">
        <v>9</v>
      </c>
      <c r="O15" s="91">
        <v>1</v>
      </c>
      <c r="P15" s="92">
        <v>1</v>
      </c>
      <c r="Q15" s="93">
        <f>O15+P15</f>
        <v>2</v>
      </c>
      <c r="R15" s="81">
        <f>IFERROR(Q15/N15,"-")</f>
        <v>0.22222222222222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2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71</v>
      </c>
      <c r="F18" s="189" t="s">
        <v>86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14</v>
      </c>
      <c r="P18" s="92">
        <v>0</v>
      </c>
      <c r="Q18" s="93">
        <f>O18+P18</f>
        <v>14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0.071428571428571</v>
      </c>
      <c r="V18" s="82"/>
      <c r="W18" s="83">
        <v>1</v>
      </c>
      <c r="X18" s="81">
        <f>IF(Q18=0,"-",W18/Q18)</f>
        <v>0.071428571428571</v>
      </c>
      <c r="Y18" s="186">
        <v>5000</v>
      </c>
      <c r="Z18" s="187">
        <f>IFERROR(Y18/Q18,"-")</f>
        <v>357.14285714286</v>
      </c>
      <c r="AA18" s="187">
        <f>IFERROR(Y18/W18,"-")</f>
        <v>5000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0.071428571428571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0.071428571428571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2</v>
      </c>
      <c r="BG18" s="113">
        <f>IF(Q18=0,"",IF(BF18=0,"",(BF18/Q18)))</f>
        <v>0.14285714285714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0.14285714285714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7</v>
      </c>
      <c r="BY18" s="127">
        <f>IF(Q18=0,"",IF(BX18=0,"",(BX18/Q18)))</f>
        <v>0.5</v>
      </c>
      <c r="BZ18" s="128">
        <v>1</v>
      </c>
      <c r="CA18" s="129">
        <f>IFERROR(BZ18/BX18,"-")</f>
        <v>0.14285714285714</v>
      </c>
      <c r="CB18" s="130">
        <v>14000</v>
      </c>
      <c r="CC18" s="131">
        <f>IFERROR(CB18/BX18,"-")</f>
        <v>2000</v>
      </c>
      <c r="CD18" s="132"/>
      <c r="CE18" s="132"/>
      <c r="CF18" s="132">
        <v>1</v>
      </c>
      <c r="CG18" s="133">
        <v>1</v>
      </c>
      <c r="CH18" s="134">
        <f>IF(Q18=0,"",IF(CG18=0,"",(CG18/Q18)))</f>
        <v>0.071428571428571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5000</v>
      </c>
      <c r="CR18" s="141">
        <v>14000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87</v>
      </c>
      <c r="C19" s="189" t="s">
        <v>58</v>
      </c>
      <c r="D19" s="189"/>
      <c r="E19" s="189" t="s">
        <v>71</v>
      </c>
      <c r="F19" s="189"/>
      <c r="G19" s="189" t="s">
        <v>66</v>
      </c>
      <c r="H19" s="89"/>
      <c r="I19" s="89"/>
      <c r="J19" s="89"/>
      <c r="K19" s="181"/>
      <c r="L19" s="80">
        <v>35</v>
      </c>
      <c r="M19" s="80">
        <v>23</v>
      </c>
      <c r="N19" s="80">
        <v>2</v>
      </c>
      <c r="O19" s="91">
        <v>3</v>
      </c>
      <c r="P19" s="92">
        <v>0</v>
      </c>
      <c r="Q19" s="93">
        <f>O19+P19</f>
        <v>3</v>
      </c>
      <c r="R19" s="81">
        <f>IFERROR(Q19/N19,"-")</f>
        <v>1.5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0.33333333333333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3000</v>
      </c>
      <c r="CC19" s="131">
        <f>IFERROR(CB19/BX19,"-")</f>
        <v>3000</v>
      </c>
      <c r="CD19" s="132">
        <v>1</v>
      </c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>
        <v>3000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88</v>
      </c>
      <c r="C20" s="189" t="s">
        <v>58</v>
      </c>
      <c r="D20" s="189"/>
      <c r="E20" s="189" t="s">
        <v>71</v>
      </c>
      <c r="F20" s="189" t="s">
        <v>86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89</v>
      </c>
      <c r="C21" s="189" t="s">
        <v>58</v>
      </c>
      <c r="D21" s="189"/>
      <c r="E21" s="189" t="s">
        <v>71</v>
      </c>
      <c r="F21" s="189"/>
      <c r="G21" s="189" t="s">
        <v>66</v>
      </c>
      <c r="H21" s="89"/>
      <c r="I21" s="89"/>
      <c r="J21" s="89"/>
      <c r="K21" s="181"/>
      <c r="L21" s="80">
        <v>2</v>
      </c>
      <c r="M21" s="80">
        <v>2</v>
      </c>
      <c r="N21" s="80">
        <v>1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0.58807142857143</v>
      </c>
      <c r="B22" s="189" t="s">
        <v>90</v>
      </c>
      <c r="C22" s="189" t="s">
        <v>58</v>
      </c>
      <c r="D22" s="189"/>
      <c r="E22" s="189" t="s">
        <v>91</v>
      </c>
      <c r="F22" s="189" t="s">
        <v>92</v>
      </c>
      <c r="G22" s="189" t="s">
        <v>61</v>
      </c>
      <c r="H22" s="89" t="s">
        <v>93</v>
      </c>
      <c r="I22" s="89" t="s">
        <v>94</v>
      </c>
      <c r="J22" s="89"/>
      <c r="K22" s="181">
        <v>280000</v>
      </c>
      <c r="L22" s="80">
        <v>5</v>
      </c>
      <c r="M22" s="80">
        <v>0</v>
      </c>
      <c r="N22" s="80">
        <v>20</v>
      </c>
      <c r="O22" s="91">
        <v>2</v>
      </c>
      <c r="P22" s="92">
        <v>0</v>
      </c>
      <c r="Q22" s="93">
        <f>O22+P22</f>
        <v>2</v>
      </c>
      <c r="R22" s="81">
        <f>IFERROR(Q22/N22,"-")</f>
        <v>0.1</v>
      </c>
      <c r="S22" s="80">
        <v>0</v>
      </c>
      <c r="T22" s="80">
        <v>0</v>
      </c>
      <c r="U22" s="81">
        <f>IFERROR(T22/(Q22),"-")</f>
        <v>0</v>
      </c>
      <c r="V22" s="82">
        <f>IFERROR(K22/SUM(Q22:Q26),"-")</f>
        <v>23333.333333333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SUM(Y22:Y26)-SUM(K22:K26)</f>
        <v>-115340</v>
      </c>
      <c r="AC22" s="85">
        <f>SUM(Y22:Y26)/SUM(K22:K26)</f>
        <v>0.58807142857143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96</v>
      </c>
      <c r="F23" s="189" t="s">
        <v>97</v>
      </c>
      <c r="G23" s="189" t="s">
        <v>73</v>
      </c>
      <c r="H23" s="89"/>
      <c r="I23" s="89" t="s">
        <v>94</v>
      </c>
      <c r="J23" s="89"/>
      <c r="K23" s="181"/>
      <c r="L23" s="80">
        <v>0</v>
      </c>
      <c r="M23" s="80">
        <v>0</v>
      </c>
      <c r="N23" s="80">
        <v>0</v>
      </c>
      <c r="O23" s="91">
        <v>2</v>
      </c>
      <c r="P23" s="92">
        <v>0</v>
      </c>
      <c r="Q23" s="93">
        <f>O23+P23</f>
        <v>2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100</v>
      </c>
      <c r="G24" s="189" t="s">
        <v>101</v>
      </c>
      <c r="H24" s="89"/>
      <c r="I24" s="89" t="s">
        <v>94</v>
      </c>
      <c r="J24" s="89"/>
      <c r="K24" s="181"/>
      <c r="L24" s="80">
        <v>5</v>
      </c>
      <c r="M24" s="80">
        <v>0</v>
      </c>
      <c r="N24" s="80">
        <v>15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102</v>
      </c>
      <c r="C25" s="189" t="s">
        <v>58</v>
      </c>
      <c r="D25" s="189"/>
      <c r="E25" s="189" t="s">
        <v>103</v>
      </c>
      <c r="F25" s="189" t="s">
        <v>104</v>
      </c>
      <c r="G25" s="189" t="s">
        <v>73</v>
      </c>
      <c r="H25" s="89"/>
      <c r="I25" s="89" t="s">
        <v>94</v>
      </c>
      <c r="J25" s="89"/>
      <c r="K25" s="181"/>
      <c r="L25" s="80">
        <v>0</v>
      </c>
      <c r="M25" s="80">
        <v>0</v>
      </c>
      <c r="N25" s="80">
        <v>0</v>
      </c>
      <c r="O25" s="91">
        <v>6</v>
      </c>
      <c r="P25" s="92">
        <v>0</v>
      </c>
      <c r="Q25" s="93">
        <f>O25+P25</f>
        <v>6</v>
      </c>
      <c r="R25" s="81" t="str">
        <f>IFERROR(Q25/N25,"-")</f>
        <v>-</v>
      </c>
      <c r="S25" s="80">
        <v>1</v>
      </c>
      <c r="T25" s="80">
        <v>2</v>
      </c>
      <c r="U25" s="81">
        <f>IFERROR(T25/(Q25),"-")</f>
        <v>0.33333333333333</v>
      </c>
      <c r="V25" s="82"/>
      <c r="W25" s="83">
        <v>3</v>
      </c>
      <c r="X25" s="81">
        <f>IF(Q25=0,"-",W25/Q25)</f>
        <v>0.5</v>
      </c>
      <c r="Y25" s="186">
        <v>164660</v>
      </c>
      <c r="Z25" s="187">
        <f>IFERROR(Y25/Q25,"-")</f>
        <v>27443.333333333</v>
      </c>
      <c r="AA25" s="187">
        <f>IFERROR(Y25/W25,"-")</f>
        <v>54886.666666667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1</v>
      </c>
      <c r="BG25" s="113">
        <f>IF(Q25=0,"",IF(BF25=0,"",(BF25/Q25)))</f>
        <v>0.16666666666667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</v>
      </c>
      <c r="BP25" s="120">
        <f>IF(Q25=0,"",IF(BO25=0,"",(BO25/Q25)))</f>
        <v>0.5</v>
      </c>
      <c r="BQ25" s="121">
        <v>1</v>
      </c>
      <c r="BR25" s="122">
        <f>IFERROR(BQ25/BO25,"-")</f>
        <v>0.33333333333333</v>
      </c>
      <c r="BS25" s="123">
        <v>18000</v>
      </c>
      <c r="BT25" s="124">
        <f>IFERROR(BS25/BO25,"-")</f>
        <v>6000</v>
      </c>
      <c r="BU25" s="125"/>
      <c r="BV25" s="125"/>
      <c r="BW25" s="125">
        <v>1</v>
      </c>
      <c r="BX25" s="126">
        <v>1</v>
      </c>
      <c r="BY25" s="127">
        <f>IF(Q25=0,"",IF(BX25=0,"",(BX25/Q25)))</f>
        <v>0.16666666666667</v>
      </c>
      <c r="BZ25" s="128">
        <v>1</v>
      </c>
      <c r="CA25" s="129">
        <f>IFERROR(BZ25/BX25,"-")</f>
        <v>1</v>
      </c>
      <c r="CB25" s="130">
        <v>5000</v>
      </c>
      <c r="CC25" s="131">
        <f>IFERROR(CB25/BX25,"-")</f>
        <v>5000</v>
      </c>
      <c r="CD25" s="132">
        <v>1</v>
      </c>
      <c r="CE25" s="132"/>
      <c r="CF25" s="132"/>
      <c r="CG25" s="133">
        <v>1</v>
      </c>
      <c r="CH25" s="134">
        <f>IF(Q25=0,"",IF(CG25=0,"",(CG25/Q25)))</f>
        <v>0.16666666666667</v>
      </c>
      <c r="CI25" s="135">
        <v>1</v>
      </c>
      <c r="CJ25" s="136">
        <f>IFERROR(CI25/CG25,"-")</f>
        <v>1</v>
      </c>
      <c r="CK25" s="137">
        <v>141660</v>
      </c>
      <c r="CL25" s="138">
        <f>IFERROR(CK25/CG25,"-")</f>
        <v>141660</v>
      </c>
      <c r="CM25" s="139"/>
      <c r="CN25" s="139"/>
      <c r="CO25" s="139">
        <v>1</v>
      </c>
      <c r="CP25" s="140">
        <v>3</v>
      </c>
      <c r="CQ25" s="141">
        <v>164660</v>
      </c>
      <c r="CR25" s="141">
        <v>141660</v>
      </c>
      <c r="CS25" s="141"/>
      <c r="CT25" s="142" t="str">
        <f>IF(AND(CR25=0,CS25=0),"",IF(AND(CR25&lt;=100000,CS25&lt;=100000),"",IF(CR25/CQ25&gt;0.7,"男高",IF(CS25/CQ25&gt;0.7,"女高",""))))</f>
        <v>男高</v>
      </c>
    </row>
    <row r="26" spans="1:99">
      <c r="A26" s="79"/>
      <c r="B26" s="189" t="s">
        <v>105</v>
      </c>
      <c r="C26" s="189" t="s">
        <v>58</v>
      </c>
      <c r="D26" s="189"/>
      <c r="E26" s="189" t="s">
        <v>106</v>
      </c>
      <c r="F26" s="189" t="s">
        <v>106</v>
      </c>
      <c r="G26" s="189" t="s">
        <v>66</v>
      </c>
      <c r="H26" s="89"/>
      <c r="I26" s="89"/>
      <c r="J26" s="89"/>
      <c r="K26" s="181"/>
      <c r="L26" s="80">
        <v>38</v>
      </c>
      <c r="M26" s="80">
        <v>22</v>
      </c>
      <c r="N26" s="80">
        <v>7</v>
      </c>
      <c r="O26" s="91">
        <v>2</v>
      </c>
      <c r="P26" s="92">
        <v>0</v>
      </c>
      <c r="Q26" s="93">
        <f>O26+P26</f>
        <v>2</v>
      </c>
      <c r="R26" s="81">
        <f>IFERROR(Q26/N26,"-")</f>
        <v>0.28571428571429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0.5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0.5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0.4125</v>
      </c>
      <c r="B27" s="189" t="s">
        <v>107</v>
      </c>
      <c r="C27" s="189" t="s">
        <v>58</v>
      </c>
      <c r="D27" s="189"/>
      <c r="E27" s="189" t="s">
        <v>96</v>
      </c>
      <c r="F27" s="189" t="s">
        <v>97</v>
      </c>
      <c r="G27" s="189" t="s">
        <v>73</v>
      </c>
      <c r="H27" s="89" t="s">
        <v>108</v>
      </c>
      <c r="I27" s="89" t="s">
        <v>109</v>
      </c>
      <c r="J27" s="89" t="s">
        <v>110</v>
      </c>
      <c r="K27" s="181">
        <v>240000</v>
      </c>
      <c r="L27" s="80">
        <v>0</v>
      </c>
      <c r="M27" s="80">
        <v>0</v>
      </c>
      <c r="N27" s="80">
        <v>0</v>
      </c>
      <c r="O27" s="91">
        <v>0</v>
      </c>
      <c r="P27" s="92">
        <v>0</v>
      </c>
      <c r="Q27" s="93">
        <f>O27+P27</f>
        <v>0</v>
      </c>
      <c r="R27" s="81" t="str">
        <f>IFERROR(Q27/N27,"-")</f>
        <v>-</v>
      </c>
      <c r="S27" s="80">
        <v>0</v>
      </c>
      <c r="T27" s="80">
        <v>0</v>
      </c>
      <c r="U27" s="81" t="str">
        <f>IFERROR(T27/(Q27),"-")</f>
        <v>-</v>
      </c>
      <c r="V27" s="82">
        <f>IFERROR(K27/SUM(Q27:Q36),"-")</f>
        <v>16000</v>
      </c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>
        <f>SUM(Y27:Y36)-SUM(K27:K36)</f>
        <v>-141000</v>
      </c>
      <c r="AC27" s="85">
        <f>SUM(Y27:Y36)/SUM(K27:K36)</f>
        <v>0.4125</v>
      </c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111</v>
      </c>
      <c r="C28" s="189" t="s">
        <v>58</v>
      </c>
      <c r="D28" s="189"/>
      <c r="E28" s="189" t="s">
        <v>103</v>
      </c>
      <c r="F28" s="189" t="s">
        <v>104</v>
      </c>
      <c r="G28" s="189" t="s">
        <v>73</v>
      </c>
      <c r="H28" s="89" t="s">
        <v>112</v>
      </c>
      <c r="I28" s="89" t="s">
        <v>109</v>
      </c>
      <c r="J28" s="89" t="s">
        <v>110</v>
      </c>
      <c r="K28" s="181"/>
      <c r="L28" s="80">
        <v>0</v>
      </c>
      <c r="M28" s="80">
        <v>0</v>
      </c>
      <c r="N28" s="80">
        <v>0</v>
      </c>
      <c r="O28" s="91">
        <v>1</v>
      </c>
      <c r="P28" s="92">
        <v>0</v>
      </c>
      <c r="Q28" s="93">
        <f>O28+P28</f>
        <v>1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114</v>
      </c>
      <c r="F29" s="189" t="s">
        <v>115</v>
      </c>
      <c r="G29" s="189" t="s">
        <v>73</v>
      </c>
      <c r="H29" s="89" t="s">
        <v>116</v>
      </c>
      <c r="I29" s="89" t="s">
        <v>109</v>
      </c>
      <c r="J29" s="89" t="s">
        <v>110</v>
      </c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>
        <v>1</v>
      </c>
      <c r="BP29" s="120">
        <f>IF(Q29=0,"",IF(BO29=0,"",(BO29/Q29)))</f>
        <v>1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117</v>
      </c>
      <c r="C30" s="189" t="s">
        <v>58</v>
      </c>
      <c r="D30" s="189"/>
      <c r="E30" s="189" t="s">
        <v>118</v>
      </c>
      <c r="F30" s="189" t="s">
        <v>119</v>
      </c>
      <c r="G30" s="189" t="s">
        <v>73</v>
      </c>
      <c r="H30" s="89" t="s">
        <v>120</v>
      </c>
      <c r="I30" s="89" t="s">
        <v>109</v>
      </c>
      <c r="J30" s="89" t="s">
        <v>121</v>
      </c>
      <c r="K30" s="181"/>
      <c r="L30" s="80">
        <v>0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106</v>
      </c>
      <c r="F31" s="189" t="s">
        <v>106</v>
      </c>
      <c r="G31" s="189" t="s">
        <v>66</v>
      </c>
      <c r="H31" s="89" t="s">
        <v>123</v>
      </c>
      <c r="I31" s="89"/>
      <c r="J31" s="89"/>
      <c r="K31" s="181"/>
      <c r="L31" s="80">
        <v>41</v>
      </c>
      <c r="M31" s="80">
        <v>7</v>
      </c>
      <c r="N31" s="80">
        <v>5</v>
      </c>
      <c r="O31" s="91">
        <v>2</v>
      </c>
      <c r="P31" s="92">
        <v>0</v>
      </c>
      <c r="Q31" s="93">
        <f>O31+P31</f>
        <v>2</v>
      </c>
      <c r="R31" s="81">
        <f>IFERROR(Q31/N31,"-")</f>
        <v>0.4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99</v>
      </c>
      <c r="F32" s="189" t="s">
        <v>100</v>
      </c>
      <c r="G32" s="189" t="s">
        <v>101</v>
      </c>
      <c r="H32" s="89" t="s">
        <v>108</v>
      </c>
      <c r="I32" s="89" t="s">
        <v>109</v>
      </c>
      <c r="J32" s="89" t="s">
        <v>125</v>
      </c>
      <c r="K32" s="181"/>
      <c r="L32" s="80">
        <v>5</v>
      </c>
      <c r="M32" s="80">
        <v>0</v>
      </c>
      <c r="N32" s="80">
        <v>17</v>
      </c>
      <c r="O32" s="91">
        <v>2</v>
      </c>
      <c r="P32" s="92">
        <v>0</v>
      </c>
      <c r="Q32" s="93">
        <f>O32+P32</f>
        <v>2</v>
      </c>
      <c r="R32" s="81">
        <f>IFERROR(Q32/N32,"-")</f>
        <v>0.11764705882353</v>
      </c>
      <c r="S32" s="80">
        <v>1</v>
      </c>
      <c r="T32" s="80">
        <v>1</v>
      </c>
      <c r="U32" s="81">
        <f>IFERROR(T32/(Q32),"-")</f>
        <v>0.5</v>
      </c>
      <c r="V32" s="82"/>
      <c r="W32" s="83">
        <v>0</v>
      </c>
      <c r="X32" s="81">
        <f>IF(Q32=0,"-",W32/Q32)</f>
        <v>0</v>
      </c>
      <c r="Y32" s="186">
        <v>26000</v>
      </c>
      <c r="Z32" s="187">
        <f>IFERROR(Y32/Q32,"-")</f>
        <v>13000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1</v>
      </c>
      <c r="BZ32" s="128">
        <v>1</v>
      </c>
      <c r="CA32" s="129">
        <f>IFERROR(BZ32/BX32,"-")</f>
        <v>0.5</v>
      </c>
      <c r="CB32" s="130">
        <v>55000</v>
      </c>
      <c r="CC32" s="131">
        <f>IFERROR(CB32/BX32,"-")</f>
        <v>27500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26000</v>
      </c>
      <c r="CR32" s="141">
        <v>55000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126</v>
      </c>
      <c r="C33" s="189" t="s">
        <v>58</v>
      </c>
      <c r="D33" s="189"/>
      <c r="E33" s="189" t="s">
        <v>127</v>
      </c>
      <c r="F33" s="189" t="s">
        <v>128</v>
      </c>
      <c r="G33" s="189" t="s">
        <v>101</v>
      </c>
      <c r="H33" s="89" t="s">
        <v>112</v>
      </c>
      <c r="I33" s="89" t="s">
        <v>109</v>
      </c>
      <c r="J33" s="89" t="s">
        <v>125</v>
      </c>
      <c r="K33" s="181"/>
      <c r="L33" s="80">
        <v>3</v>
      </c>
      <c r="M33" s="80">
        <v>0</v>
      </c>
      <c r="N33" s="80">
        <v>35</v>
      </c>
      <c r="O33" s="91">
        <v>2</v>
      </c>
      <c r="P33" s="92">
        <v>0</v>
      </c>
      <c r="Q33" s="93">
        <f>O33+P33</f>
        <v>2</v>
      </c>
      <c r="R33" s="81">
        <f>IFERROR(Q33/N33,"-")</f>
        <v>0.057142857142857</v>
      </c>
      <c r="S33" s="80">
        <v>1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129</v>
      </c>
      <c r="C34" s="189" t="s">
        <v>58</v>
      </c>
      <c r="D34" s="189"/>
      <c r="E34" s="189" t="s">
        <v>130</v>
      </c>
      <c r="F34" s="189" t="s">
        <v>131</v>
      </c>
      <c r="G34" s="189" t="s">
        <v>101</v>
      </c>
      <c r="H34" s="89" t="s">
        <v>116</v>
      </c>
      <c r="I34" s="89" t="s">
        <v>109</v>
      </c>
      <c r="J34" s="89" t="s">
        <v>125</v>
      </c>
      <c r="K34" s="181"/>
      <c r="L34" s="80">
        <v>2</v>
      </c>
      <c r="M34" s="80">
        <v>0</v>
      </c>
      <c r="N34" s="80">
        <v>11</v>
      </c>
      <c r="O34" s="91">
        <v>2</v>
      </c>
      <c r="P34" s="92">
        <v>0</v>
      </c>
      <c r="Q34" s="93">
        <f>O34+P34</f>
        <v>2</v>
      </c>
      <c r="R34" s="81">
        <f>IFERROR(Q34/N34,"-")</f>
        <v>0.18181818181818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1</v>
      </c>
      <c r="BY34" s="127">
        <f>IF(Q34=0,"",IF(BX34=0,"",(BX34/Q34)))</f>
        <v>0.5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132</v>
      </c>
      <c r="C35" s="189" t="s">
        <v>58</v>
      </c>
      <c r="D35" s="189"/>
      <c r="E35" s="189" t="s">
        <v>91</v>
      </c>
      <c r="F35" s="189" t="s">
        <v>92</v>
      </c>
      <c r="G35" s="189" t="s">
        <v>101</v>
      </c>
      <c r="H35" s="89" t="s">
        <v>120</v>
      </c>
      <c r="I35" s="89" t="s">
        <v>109</v>
      </c>
      <c r="J35" s="89" t="s">
        <v>133</v>
      </c>
      <c r="K35" s="181"/>
      <c r="L35" s="80">
        <v>0</v>
      </c>
      <c r="M35" s="80">
        <v>0</v>
      </c>
      <c r="N35" s="80">
        <v>9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134</v>
      </c>
      <c r="C36" s="189" t="s">
        <v>58</v>
      </c>
      <c r="D36" s="189"/>
      <c r="E36" s="189" t="s">
        <v>106</v>
      </c>
      <c r="F36" s="189" t="s">
        <v>106</v>
      </c>
      <c r="G36" s="189" t="s">
        <v>66</v>
      </c>
      <c r="H36" s="89" t="s">
        <v>123</v>
      </c>
      <c r="I36" s="89"/>
      <c r="J36" s="89"/>
      <c r="K36" s="181"/>
      <c r="L36" s="80">
        <v>28</v>
      </c>
      <c r="M36" s="80">
        <v>19</v>
      </c>
      <c r="N36" s="80">
        <v>6</v>
      </c>
      <c r="O36" s="91">
        <v>5</v>
      </c>
      <c r="P36" s="92">
        <v>0</v>
      </c>
      <c r="Q36" s="93">
        <f>O36+P36</f>
        <v>5</v>
      </c>
      <c r="R36" s="81">
        <f>IFERROR(Q36/N36,"-")</f>
        <v>0.83333333333333</v>
      </c>
      <c r="S36" s="80">
        <v>1</v>
      </c>
      <c r="T36" s="80">
        <v>0</v>
      </c>
      <c r="U36" s="81">
        <f>IFERROR(T36/(Q36),"-")</f>
        <v>0</v>
      </c>
      <c r="V36" s="82"/>
      <c r="W36" s="83">
        <v>2</v>
      </c>
      <c r="X36" s="81">
        <f>IF(Q36=0,"-",W36/Q36)</f>
        <v>0.4</v>
      </c>
      <c r="Y36" s="186">
        <v>73000</v>
      </c>
      <c r="Z36" s="187">
        <f>IFERROR(Y36/Q36,"-")</f>
        <v>14600</v>
      </c>
      <c r="AA36" s="187">
        <f>IFERROR(Y36/W36,"-")</f>
        <v>36500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4</v>
      </c>
      <c r="BP36" s="120">
        <f>IF(Q36=0,"",IF(BO36=0,"",(BO36/Q36)))</f>
        <v>0.8</v>
      </c>
      <c r="BQ36" s="121">
        <v>3</v>
      </c>
      <c r="BR36" s="122">
        <f>IFERROR(BQ36/BO36,"-")</f>
        <v>0.75</v>
      </c>
      <c r="BS36" s="123">
        <v>563001</v>
      </c>
      <c r="BT36" s="124">
        <f>IFERROR(BS36/BO36,"-")</f>
        <v>140750.25</v>
      </c>
      <c r="BU36" s="125">
        <v>2</v>
      </c>
      <c r="BV36" s="125"/>
      <c r="BW36" s="125">
        <v>1</v>
      </c>
      <c r="BX36" s="126">
        <v>1</v>
      </c>
      <c r="BY36" s="127">
        <f>IF(Q36=0,"",IF(BX36=0,"",(BX36/Q36)))</f>
        <v>0.2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2</v>
      </c>
      <c r="CQ36" s="141">
        <v>73000</v>
      </c>
      <c r="CR36" s="141">
        <v>550001</v>
      </c>
      <c r="CS36" s="141"/>
      <c r="CT36" s="142" t="str">
        <f>IF(AND(CR36=0,CS36=0),"",IF(AND(CR36&lt;=100000,CS36&lt;=100000),"",IF(CR36/CQ36&gt;0.7,"男高",IF(CS36/CQ36&gt;0.7,"女高",""))))</f>
        <v>男高</v>
      </c>
    </row>
    <row r="37" spans="1:99">
      <c r="A37" s="79">
        <f>AC37</f>
        <v>1.8611111111111</v>
      </c>
      <c r="B37" s="189" t="s">
        <v>135</v>
      </c>
      <c r="C37" s="189" t="s">
        <v>58</v>
      </c>
      <c r="D37" s="189"/>
      <c r="E37" s="189" t="s">
        <v>59</v>
      </c>
      <c r="F37" s="189" t="s">
        <v>60</v>
      </c>
      <c r="G37" s="189" t="s">
        <v>61</v>
      </c>
      <c r="H37" s="89" t="s">
        <v>136</v>
      </c>
      <c r="I37" s="89" t="s">
        <v>137</v>
      </c>
      <c r="J37" s="89" t="s">
        <v>138</v>
      </c>
      <c r="K37" s="181">
        <v>180000</v>
      </c>
      <c r="L37" s="80">
        <v>4</v>
      </c>
      <c r="M37" s="80">
        <v>0</v>
      </c>
      <c r="N37" s="80">
        <v>24</v>
      </c>
      <c r="O37" s="91">
        <v>2</v>
      </c>
      <c r="P37" s="92">
        <v>0</v>
      </c>
      <c r="Q37" s="93">
        <f>O37+P37</f>
        <v>2</v>
      </c>
      <c r="R37" s="81">
        <f>IFERROR(Q37/N37,"-")</f>
        <v>0.083333333333333</v>
      </c>
      <c r="S37" s="80">
        <v>0</v>
      </c>
      <c r="T37" s="80">
        <v>2</v>
      </c>
      <c r="U37" s="81">
        <f>IFERROR(T37/(Q37),"-")</f>
        <v>1</v>
      </c>
      <c r="V37" s="82">
        <f>IFERROR(K37/SUM(Q37:Q41),"-")</f>
        <v>45000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SUM(Y37:Y41)-SUM(K37:K41)</f>
        <v>155000</v>
      </c>
      <c r="AC37" s="85">
        <f>SUM(Y37:Y41)/SUM(K37:K41)</f>
        <v>1.8611111111111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139</v>
      </c>
      <c r="C38" s="189" t="s">
        <v>58</v>
      </c>
      <c r="D38" s="189"/>
      <c r="E38" s="189" t="s">
        <v>71</v>
      </c>
      <c r="F38" s="189" t="s">
        <v>72</v>
      </c>
      <c r="G38" s="189" t="s">
        <v>73</v>
      </c>
      <c r="H38" s="89"/>
      <c r="I38" s="89" t="s">
        <v>137</v>
      </c>
      <c r="J38" s="89" t="s">
        <v>140</v>
      </c>
      <c r="K38" s="181"/>
      <c r="L38" s="80">
        <v>0</v>
      </c>
      <c r="M38" s="80">
        <v>0</v>
      </c>
      <c r="N38" s="80">
        <v>0</v>
      </c>
      <c r="O38" s="91">
        <v>0</v>
      </c>
      <c r="P38" s="92">
        <v>0</v>
      </c>
      <c r="Q38" s="93">
        <f>O38+P38</f>
        <v>0</v>
      </c>
      <c r="R38" s="81" t="str">
        <f>IFERROR(Q38/N38,"-")</f>
        <v>-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141</v>
      </c>
      <c r="C39" s="189" t="s">
        <v>58</v>
      </c>
      <c r="D39" s="189"/>
      <c r="E39" s="189" t="s">
        <v>79</v>
      </c>
      <c r="F39" s="189" t="s">
        <v>80</v>
      </c>
      <c r="G39" s="189" t="s">
        <v>101</v>
      </c>
      <c r="H39" s="89"/>
      <c r="I39" s="89" t="s">
        <v>137</v>
      </c>
      <c r="J39" s="89" t="s">
        <v>142</v>
      </c>
      <c r="K39" s="181"/>
      <c r="L39" s="80">
        <v>0</v>
      </c>
      <c r="M39" s="80">
        <v>0</v>
      </c>
      <c r="N39" s="80">
        <v>5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71</v>
      </c>
      <c r="F40" s="189" t="s">
        <v>86</v>
      </c>
      <c r="G40" s="189" t="s">
        <v>73</v>
      </c>
      <c r="H40" s="89"/>
      <c r="I40" s="89" t="s">
        <v>137</v>
      </c>
      <c r="J40" s="89" t="s">
        <v>144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1</v>
      </c>
      <c r="T40" s="80">
        <v>0</v>
      </c>
      <c r="U40" s="81">
        <f>IFERROR(T40/(Q40),"-")</f>
        <v>0</v>
      </c>
      <c r="V40" s="82"/>
      <c r="W40" s="83">
        <v>1</v>
      </c>
      <c r="X40" s="81">
        <f>IF(Q40=0,"-",W40/Q40)</f>
        <v>1</v>
      </c>
      <c r="Y40" s="186">
        <v>335000</v>
      </c>
      <c r="Z40" s="187">
        <f>IFERROR(Y40/Q40,"-")</f>
        <v>335000</v>
      </c>
      <c r="AA40" s="187">
        <f>IFERROR(Y40/W40,"-")</f>
        <v>335000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>
        <v>1</v>
      </c>
      <c r="BY40" s="127">
        <f>IF(Q40=0,"",IF(BX40=0,"",(BX40/Q40)))</f>
        <v>1</v>
      </c>
      <c r="BZ40" s="128">
        <v>1</v>
      </c>
      <c r="CA40" s="129">
        <f>IFERROR(BZ40/BX40,"-")</f>
        <v>1</v>
      </c>
      <c r="CB40" s="130">
        <v>335000</v>
      </c>
      <c r="CC40" s="131">
        <f>IFERROR(CB40/BX40,"-")</f>
        <v>335000</v>
      </c>
      <c r="CD40" s="132"/>
      <c r="CE40" s="132"/>
      <c r="CF40" s="132">
        <v>1</v>
      </c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335000</v>
      </c>
      <c r="CR40" s="141">
        <v>335000</v>
      </c>
      <c r="CS40" s="141"/>
      <c r="CT40" s="142" t="str">
        <f>IF(AND(CR40=0,CS40=0),"",IF(AND(CR40&lt;=100000,CS40&lt;=100000),"",IF(CR40/CQ40&gt;0.7,"男高",IF(CS40/CQ40&gt;0.7,"女高",""))))</f>
        <v>男高</v>
      </c>
    </row>
    <row r="41" spans="1:99">
      <c r="A41" s="79"/>
      <c r="B41" s="189" t="s">
        <v>145</v>
      </c>
      <c r="C41" s="189" t="s">
        <v>58</v>
      </c>
      <c r="D41" s="189"/>
      <c r="E41" s="189" t="s">
        <v>106</v>
      </c>
      <c r="F41" s="189" t="s">
        <v>106</v>
      </c>
      <c r="G41" s="189" t="s">
        <v>66</v>
      </c>
      <c r="H41" s="89"/>
      <c r="I41" s="89"/>
      <c r="J41" s="89"/>
      <c r="K41" s="181"/>
      <c r="L41" s="80">
        <v>9</v>
      </c>
      <c r="M41" s="80">
        <v>6</v>
      </c>
      <c r="N41" s="80">
        <v>1</v>
      </c>
      <c r="O41" s="91">
        <v>1</v>
      </c>
      <c r="P41" s="92">
        <v>0</v>
      </c>
      <c r="Q41" s="93">
        <f>O41+P41</f>
        <v>1</v>
      </c>
      <c r="R41" s="81">
        <f>IFERROR(Q41/N41,"-")</f>
        <v>1</v>
      </c>
      <c r="S41" s="80">
        <v>0</v>
      </c>
      <c r="T41" s="80">
        <v>1</v>
      </c>
      <c r="U41" s="81">
        <f>IFERROR(T41/(Q41),"-")</f>
        <v>1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4.6423076923077</v>
      </c>
      <c r="B42" s="189" t="s">
        <v>146</v>
      </c>
      <c r="C42" s="189" t="s">
        <v>58</v>
      </c>
      <c r="D42" s="189"/>
      <c r="E42" s="189" t="s">
        <v>147</v>
      </c>
      <c r="F42" s="189" t="s">
        <v>128</v>
      </c>
      <c r="G42" s="189" t="s">
        <v>61</v>
      </c>
      <c r="H42" s="89" t="s">
        <v>148</v>
      </c>
      <c r="I42" s="89" t="s">
        <v>149</v>
      </c>
      <c r="J42" s="89" t="s">
        <v>150</v>
      </c>
      <c r="K42" s="181">
        <v>260000</v>
      </c>
      <c r="L42" s="80">
        <v>5</v>
      </c>
      <c r="M42" s="80">
        <v>0</v>
      </c>
      <c r="N42" s="80">
        <v>20</v>
      </c>
      <c r="O42" s="91">
        <v>2</v>
      </c>
      <c r="P42" s="92">
        <v>0</v>
      </c>
      <c r="Q42" s="93">
        <f>O42+P42</f>
        <v>2</v>
      </c>
      <c r="R42" s="81">
        <f>IFERROR(Q42/N42,"-")</f>
        <v>0.1</v>
      </c>
      <c r="S42" s="80">
        <v>0</v>
      </c>
      <c r="T42" s="80">
        <v>0</v>
      </c>
      <c r="U42" s="81">
        <f>IFERROR(T42/(Q42),"-")</f>
        <v>0</v>
      </c>
      <c r="V42" s="82">
        <f>IFERROR(K42/SUM(Q42:Q45),"-")</f>
        <v>13000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SUM(Y42:Y45)-SUM(K42:K45)</f>
        <v>947000</v>
      </c>
      <c r="AC42" s="85">
        <f>SUM(Y42:Y45)/SUM(K42:K45)</f>
        <v>4.6423076923077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1</v>
      </c>
      <c r="BY42" s="127">
        <f>IF(Q42=0,"",IF(BX42=0,"",(BX42/Q42)))</f>
        <v>0.5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0.5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151</v>
      </c>
      <c r="C43" s="189" t="s">
        <v>58</v>
      </c>
      <c r="D43" s="189"/>
      <c r="E43" s="189" t="s">
        <v>152</v>
      </c>
      <c r="F43" s="189" t="s">
        <v>153</v>
      </c>
      <c r="G43" s="189" t="s">
        <v>73</v>
      </c>
      <c r="H43" s="89"/>
      <c r="I43" s="89" t="s">
        <v>149</v>
      </c>
      <c r="J43" s="89" t="s">
        <v>154</v>
      </c>
      <c r="K43" s="181"/>
      <c r="L43" s="80">
        <v>0</v>
      </c>
      <c r="M43" s="80">
        <v>0</v>
      </c>
      <c r="N43" s="80">
        <v>0</v>
      </c>
      <c r="O43" s="91">
        <v>6</v>
      </c>
      <c r="P43" s="92">
        <v>0</v>
      </c>
      <c r="Q43" s="93">
        <f>O43+P43</f>
        <v>6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2</v>
      </c>
      <c r="AO43" s="101">
        <f>IF(Q43=0,"",IF(AN43=0,"",(AN43/Q43)))</f>
        <v>0.33333333333333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2</v>
      </c>
      <c r="BP43" s="120">
        <f>IF(Q43=0,"",IF(BO43=0,"",(BO43/Q43)))</f>
        <v>0.33333333333333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2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155</v>
      </c>
      <c r="C44" s="189" t="s">
        <v>58</v>
      </c>
      <c r="D44" s="189"/>
      <c r="E44" s="189" t="s">
        <v>156</v>
      </c>
      <c r="F44" s="189" t="s">
        <v>131</v>
      </c>
      <c r="G44" s="189" t="s">
        <v>101</v>
      </c>
      <c r="H44" s="89"/>
      <c r="I44" s="89" t="s">
        <v>149</v>
      </c>
      <c r="J44" s="89" t="s">
        <v>157</v>
      </c>
      <c r="K44" s="181"/>
      <c r="L44" s="80">
        <v>16</v>
      </c>
      <c r="M44" s="80">
        <v>0</v>
      </c>
      <c r="N44" s="80">
        <v>65</v>
      </c>
      <c r="O44" s="91">
        <v>3</v>
      </c>
      <c r="P44" s="92">
        <v>0</v>
      </c>
      <c r="Q44" s="93">
        <f>O44+P44</f>
        <v>3</v>
      </c>
      <c r="R44" s="81">
        <f>IFERROR(Q44/N44,"-")</f>
        <v>0.046153846153846</v>
      </c>
      <c r="S44" s="80">
        <v>0</v>
      </c>
      <c r="T44" s="80">
        <v>2</v>
      </c>
      <c r="U44" s="81">
        <f>IFERROR(T44/(Q44),"-")</f>
        <v>0.66666666666667</v>
      </c>
      <c r="V44" s="82"/>
      <c r="W44" s="83">
        <v>1</v>
      </c>
      <c r="X44" s="81">
        <f>IF(Q44=0,"-",W44/Q44)</f>
        <v>0.33333333333333</v>
      </c>
      <c r="Y44" s="186">
        <v>8000</v>
      </c>
      <c r="Z44" s="187">
        <f>IFERROR(Y44/Q44,"-")</f>
        <v>2666.6666666667</v>
      </c>
      <c r="AA44" s="187">
        <f>IFERROR(Y44/W44,"-")</f>
        <v>8000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1</v>
      </c>
      <c r="BG44" s="113">
        <f>IF(Q44=0,"",IF(BF44=0,"",(BF44/Q44)))</f>
        <v>0.33333333333333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>
        <v>2</v>
      </c>
      <c r="BY44" s="127">
        <f>IF(Q44=0,"",IF(BX44=0,"",(BX44/Q44)))</f>
        <v>0.66666666666667</v>
      </c>
      <c r="BZ44" s="128">
        <v>1</v>
      </c>
      <c r="CA44" s="129">
        <f>IFERROR(BZ44/BX44,"-")</f>
        <v>0.5</v>
      </c>
      <c r="CB44" s="130">
        <v>8000</v>
      </c>
      <c r="CC44" s="131">
        <f>IFERROR(CB44/BX44,"-")</f>
        <v>4000</v>
      </c>
      <c r="CD44" s="132"/>
      <c r="CE44" s="132">
        <v>1</v>
      </c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8000</v>
      </c>
      <c r="CR44" s="141">
        <v>8000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158</v>
      </c>
      <c r="C45" s="189" t="s">
        <v>58</v>
      </c>
      <c r="D45" s="189"/>
      <c r="E45" s="189" t="s">
        <v>106</v>
      </c>
      <c r="F45" s="189" t="s">
        <v>106</v>
      </c>
      <c r="G45" s="189" t="s">
        <v>66</v>
      </c>
      <c r="H45" s="89"/>
      <c r="I45" s="89"/>
      <c r="J45" s="89"/>
      <c r="K45" s="181"/>
      <c r="L45" s="80">
        <v>67</v>
      </c>
      <c r="M45" s="80">
        <v>38</v>
      </c>
      <c r="N45" s="80">
        <v>12</v>
      </c>
      <c r="O45" s="91">
        <v>9</v>
      </c>
      <c r="P45" s="92">
        <v>0</v>
      </c>
      <c r="Q45" s="93">
        <f>O45+P45</f>
        <v>9</v>
      </c>
      <c r="R45" s="81">
        <f>IFERROR(Q45/N45,"-")</f>
        <v>0.75</v>
      </c>
      <c r="S45" s="80">
        <v>2</v>
      </c>
      <c r="T45" s="80">
        <v>0</v>
      </c>
      <c r="U45" s="81">
        <f>IFERROR(T45/(Q45),"-")</f>
        <v>0</v>
      </c>
      <c r="V45" s="82"/>
      <c r="W45" s="83">
        <v>3</v>
      </c>
      <c r="X45" s="81">
        <f>IF(Q45=0,"-",W45/Q45)</f>
        <v>0.33333333333333</v>
      </c>
      <c r="Y45" s="186">
        <v>1199000</v>
      </c>
      <c r="Z45" s="187">
        <f>IFERROR(Y45/Q45,"-")</f>
        <v>133222.22222222</v>
      </c>
      <c r="AA45" s="187">
        <f>IFERROR(Y45/W45,"-")</f>
        <v>399666.66666667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0.11111111111111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3</v>
      </c>
      <c r="BY45" s="127">
        <f>IF(Q45=0,"",IF(BX45=0,"",(BX45/Q45)))</f>
        <v>0.33333333333333</v>
      </c>
      <c r="BZ45" s="128">
        <v>1</v>
      </c>
      <c r="CA45" s="129">
        <f>IFERROR(BZ45/BX45,"-")</f>
        <v>0.33333333333333</v>
      </c>
      <c r="CB45" s="130">
        <v>92000</v>
      </c>
      <c r="CC45" s="131">
        <f>IFERROR(CB45/BX45,"-")</f>
        <v>30666.666666667</v>
      </c>
      <c r="CD45" s="132"/>
      <c r="CE45" s="132"/>
      <c r="CF45" s="132">
        <v>1</v>
      </c>
      <c r="CG45" s="133">
        <v>5</v>
      </c>
      <c r="CH45" s="134">
        <f>IF(Q45=0,"",IF(CG45=0,"",(CG45/Q45)))</f>
        <v>0.55555555555556</v>
      </c>
      <c r="CI45" s="135">
        <v>2</v>
      </c>
      <c r="CJ45" s="136">
        <f>IFERROR(CI45/CG45,"-")</f>
        <v>0.4</v>
      </c>
      <c r="CK45" s="137">
        <v>1117000</v>
      </c>
      <c r="CL45" s="138">
        <f>IFERROR(CK45/CG45,"-")</f>
        <v>223400</v>
      </c>
      <c r="CM45" s="139"/>
      <c r="CN45" s="139"/>
      <c r="CO45" s="139">
        <v>2</v>
      </c>
      <c r="CP45" s="140">
        <v>3</v>
      </c>
      <c r="CQ45" s="141">
        <v>1199000</v>
      </c>
      <c r="CR45" s="141">
        <v>1052000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0.076923076923077</v>
      </c>
      <c r="B46" s="189" t="s">
        <v>159</v>
      </c>
      <c r="C46" s="189" t="s">
        <v>58</v>
      </c>
      <c r="D46" s="189"/>
      <c r="E46" s="189" t="s">
        <v>160</v>
      </c>
      <c r="F46" s="189" t="s">
        <v>161</v>
      </c>
      <c r="G46" s="189" t="s">
        <v>61</v>
      </c>
      <c r="H46" s="89" t="s">
        <v>108</v>
      </c>
      <c r="I46" s="89" t="s">
        <v>162</v>
      </c>
      <c r="J46" s="89" t="s">
        <v>138</v>
      </c>
      <c r="K46" s="181">
        <v>130000</v>
      </c>
      <c r="L46" s="80">
        <v>10</v>
      </c>
      <c r="M46" s="80">
        <v>0</v>
      </c>
      <c r="N46" s="80">
        <v>38</v>
      </c>
      <c r="O46" s="91">
        <v>4</v>
      </c>
      <c r="P46" s="92">
        <v>1</v>
      </c>
      <c r="Q46" s="93">
        <f>O46+P46</f>
        <v>5</v>
      </c>
      <c r="R46" s="81">
        <f>IFERROR(Q46/N46,"-")</f>
        <v>0.13157894736842</v>
      </c>
      <c r="S46" s="80">
        <v>0</v>
      </c>
      <c r="T46" s="80">
        <v>0</v>
      </c>
      <c r="U46" s="81">
        <f>IFERROR(T46/(Q46),"-")</f>
        <v>0</v>
      </c>
      <c r="V46" s="82">
        <f>IFERROR(K46/SUM(Q46:Q61),"-")</f>
        <v>8666.6666666667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SUM(Y46:Y61)-SUM(K46:K61)</f>
        <v>-120000</v>
      </c>
      <c r="AC46" s="85">
        <f>SUM(Y46:Y61)/SUM(K46:K61)</f>
        <v>0.076923076923077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0.2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>
        <v>1</v>
      </c>
      <c r="AX46" s="107">
        <f>IF(Q46=0,"",IF(AW46=0,"",(AW46/Q46)))</f>
        <v>0.2</v>
      </c>
      <c r="AY46" s="106"/>
      <c r="AZ46" s="108">
        <f>IFERROR(AY46/AW46,"-")</f>
        <v>0</v>
      </c>
      <c r="BA46" s="109"/>
      <c r="BB46" s="110">
        <f>IFERROR(BA46/AW46,"-")</f>
        <v>0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0.4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0.2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163</v>
      </c>
      <c r="C47" s="189" t="s">
        <v>58</v>
      </c>
      <c r="D47" s="189"/>
      <c r="E47" s="189" t="s">
        <v>164</v>
      </c>
      <c r="F47" s="189" t="s">
        <v>165</v>
      </c>
      <c r="G47" s="189" t="s">
        <v>73</v>
      </c>
      <c r="H47" s="89"/>
      <c r="I47" s="89" t="s">
        <v>162</v>
      </c>
      <c r="J47" s="89" t="s">
        <v>140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1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166</v>
      </c>
      <c r="C48" s="189" t="s">
        <v>58</v>
      </c>
      <c r="D48" s="189"/>
      <c r="E48" s="189" t="s">
        <v>167</v>
      </c>
      <c r="F48" s="189" t="s">
        <v>168</v>
      </c>
      <c r="G48" s="189" t="s">
        <v>101</v>
      </c>
      <c r="H48" s="89"/>
      <c r="I48" s="89" t="s">
        <v>162</v>
      </c>
      <c r="J48" s="89" t="s">
        <v>142</v>
      </c>
      <c r="K48" s="181"/>
      <c r="L48" s="80">
        <v>2</v>
      </c>
      <c r="M48" s="80">
        <v>0</v>
      </c>
      <c r="N48" s="80">
        <v>23</v>
      </c>
      <c r="O48" s="91">
        <v>1</v>
      </c>
      <c r="P48" s="92">
        <v>0</v>
      </c>
      <c r="Q48" s="93">
        <f>O48+P48</f>
        <v>1</v>
      </c>
      <c r="R48" s="81">
        <f>IFERROR(Q48/N48,"-")</f>
        <v>0.043478260869565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>
        <v>1</v>
      </c>
      <c r="BY48" s="127">
        <f>IF(Q48=0,"",IF(BX48=0,"",(BX48/Q48)))</f>
        <v>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169</v>
      </c>
      <c r="C49" s="189" t="s">
        <v>58</v>
      </c>
      <c r="D49" s="189"/>
      <c r="E49" s="189" t="s">
        <v>106</v>
      </c>
      <c r="F49" s="189" t="s">
        <v>106</v>
      </c>
      <c r="G49" s="189" t="s">
        <v>66</v>
      </c>
      <c r="H49" s="89"/>
      <c r="I49" s="89"/>
      <c r="J49" s="89"/>
      <c r="K49" s="181"/>
      <c r="L49" s="80">
        <v>49</v>
      </c>
      <c r="M49" s="80">
        <v>13</v>
      </c>
      <c r="N49" s="80">
        <v>2</v>
      </c>
      <c r="O49" s="91">
        <v>2</v>
      </c>
      <c r="P49" s="92">
        <v>0</v>
      </c>
      <c r="Q49" s="93">
        <f>O49+P49</f>
        <v>2</v>
      </c>
      <c r="R49" s="81">
        <f>IFERROR(Q49/N49,"-")</f>
        <v>1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0.5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170</v>
      </c>
      <c r="C50" s="189" t="s">
        <v>58</v>
      </c>
      <c r="D50" s="189"/>
      <c r="E50" s="189" t="s">
        <v>171</v>
      </c>
      <c r="F50" s="189" t="s">
        <v>172</v>
      </c>
      <c r="G50" s="189" t="s">
        <v>73</v>
      </c>
      <c r="H50" s="89" t="s">
        <v>108</v>
      </c>
      <c r="I50" s="89" t="s">
        <v>173</v>
      </c>
      <c r="J50" s="89" t="s">
        <v>174</v>
      </c>
      <c r="K50" s="181"/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175</v>
      </c>
      <c r="C51" s="189" t="s">
        <v>58</v>
      </c>
      <c r="D51" s="189"/>
      <c r="E51" s="189" t="s">
        <v>171</v>
      </c>
      <c r="F51" s="189" t="s">
        <v>172</v>
      </c>
      <c r="G51" s="189" t="s">
        <v>66</v>
      </c>
      <c r="H51" s="89"/>
      <c r="I51" s="89"/>
      <c r="J51" s="89"/>
      <c r="K51" s="181"/>
      <c r="L51" s="80">
        <v>2</v>
      </c>
      <c r="M51" s="80">
        <v>2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176</v>
      </c>
      <c r="C52" s="189" t="s">
        <v>58</v>
      </c>
      <c r="D52" s="189"/>
      <c r="E52" s="189" t="s">
        <v>177</v>
      </c>
      <c r="F52" s="189" t="s">
        <v>178</v>
      </c>
      <c r="G52" s="189" t="s">
        <v>61</v>
      </c>
      <c r="H52" s="89" t="s">
        <v>112</v>
      </c>
      <c r="I52" s="89" t="s">
        <v>162</v>
      </c>
      <c r="J52" s="89" t="s">
        <v>138</v>
      </c>
      <c r="K52" s="181"/>
      <c r="L52" s="80">
        <v>3</v>
      </c>
      <c r="M52" s="80">
        <v>0</v>
      </c>
      <c r="N52" s="80">
        <v>8</v>
      </c>
      <c r="O52" s="91">
        <v>0</v>
      </c>
      <c r="P52" s="92">
        <v>1</v>
      </c>
      <c r="Q52" s="93">
        <f>O52+P52</f>
        <v>1</v>
      </c>
      <c r="R52" s="81">
        <f>IFERROR(Q52/N52,"-")</f>
        <v>0.125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1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179</v>
      </c>
      <c r="C53" s="189" t="s">
        <v>58</v>
      </c>
      <c r="D53" s="189"/>
      <c r="E53" s="189" t="s">
        <v>180</v>
      </c>
      <c r="F53" s="189" t="s">
        <v>181</v>
      </c>
      <c r="G53" s="189" t="s">
        <v>73</v>
      </c>
      <c r="H53" s="89"/>
      <c r="I53" s="89" t="s">
        <v>162</v>
      </c>
      <c r="J53" s="89" t="s">
        <v>140</v>
      </c>
      <c r="K53" s="181"/>
      <c r="L53" s="80">
        <v>0</v>
      </c>
      <c r="M53" s="80">
        <v>0</v>
      </c>
      <c r="N53" s="80">
        <v>0</v>
      </c>
      <c r="O53" s="91">
        <v>1</v>
      </c>
      <c r="P53" s="92">
        <v>0</v>
      </c>
      <c r="Q53" s="93">
        <f>O53+P53</f>
        <v>1</v>
      </c>
      <c r="R53" s="81" t="str">
        <f>IFERROR(Q53/N53,"-")</f>
        <v>-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1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182</v>
      </c>
      <c r="C54" s="189" t="s">
        <v>58</v>
      </c>
      <c r="D54" s="189"/>
      <c r="E54" s="189" t="s">
        <v>183</v>
      </c>
      <c r="F54" s="189" t="s">
        <v>184</v>
      </c>
      <c r="G54" s="189" t="s">
        <v>101</v>
      </c>
      <c r="H54" s="89"/>
      <c r="I54" s="89" t="s">
        <v>162</v>
      </c>
      <c r="J54" s="89" t="s">
        <v>142</v>
      </c>
      <c r="K54" s="181"/>
      <c r="L54" s="80">
        <v>0</v>
      </c>
      <c r="M54" s="80">
        <v>0</v>
      </c>
      <c r="N54" s="80">
        <v>1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185</v>
      </c>
      <c r="C55" s="189" t="s">
        <v>58</v>
      </c>
      <c r="D55" s="189"/>
      <c r="E55" s="189" t="s">
        <v>186</v>
      </c>
      <c r="F55" s="189" t="s">
        <v>187</v>
      </c>
      <c r="G55" s="189" t="s">
        <v>73</v>
      </c>
      <c r="H55" s="89"/>
      <c r="I55" s="89" t="s">
        <v>162</v>
      </c>
      <c r="J55" s="190" t="s">
        <v>188</v>
      </c>
      <c r="K55" s="181"/>
      <c r="L55" s="80">
        <v>0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1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189</v>
      </c>
      <c r="C56" s="189" t="s">
        <v>58</v>
      </c>
      <c r="D56" s="189"/>
      <c r="E56" s="189" t="s">
        <v>106</v>
      </c>
      <c r="F56" s="189" t="s">
        <v>106</v>
      </c>
      <c r="G56" s="189" t="s">
        <v>66</v>
      </c>
      <c r="H56" s="89"/>
      <c r="I56" s="89"/>
      <c r="J56" s="89"/>
      <c r="K56" s="181"/>
      <c r="L56" s="80">
        <v>54</v>
      </c>
      <c r="M56" s="80">
        <v>18</v>
      </c>
      <c r="N56" s="80">
        <v>30</v>
      </c>
      <c r="O56" s="91">
        <v>1</v>
      </c>
      <c r="P56" s="92">
        <v>0</v>
      </c>
      <c r="Q56" s="93">
        <f>O56+P56</f>
        <v>1</v>
      </c>
      <c r="R56" s="81">
        <f>IFERROR(Q56/N56,"-")</f>
        <v>0.033333333333333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1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190</v>
      </c>
      <c r="C57" s="189" t="s">
        <v>58</v>
      </c>
      <c r="D57" s="189"/>
      <c r="E57" s="189" t="s">
        <v>177</v>
      </c>
      <c r="F57" s="189" t="s">
        <v>178</v>
      </c>
      <c r="G57" s="189" t="s">
        <v>61</v>
      </c>
      <c r="H57" s="89" t="s">
        <v>116</v>
      </c>
      <c r="I57" s="89" t="s">
        <v>162</v>
      </c>
      <c r="J57" s="89" t="s">
        <v>138</v>
      </c>
      <c r="K57" s="181"/>
      <c r="L57" s="80">
        <v>1</v>
      </c>
      <c r="M57" s="80">
        <v>0</v>
      </c>
      <c r="N57" s="80">
        <v>6</v>
      </c>
      <c r="O57" s="91">
        <v>1</v>
      </c>
      <c r="P57" s="92">
        <v>0</v>
      </c>
      <c r="Q57" s="93">
        <f>O57+P57</f>
        <v>1</v>
      </c>
      <c r="R57" s="81">
        <f>IFERROR(Q57/N57,"-")</f>
        <v>0.16666666666667</v>
      </c>
      <c r="S57" s="80">
        <v>0</v>
      </c>
      <c r="T57" s="80">
        <v>1</v>
      </c>
      <c r="U57" s="81">
        <f>IFERROR(T57/(Q57),"-")</f>
        <v>1</v>
      </c>
      <c r="V57" s="82"/>
      <c r="W57" s="83">
        <v>1</v>
      </c>
      <c r="X57" s="81">
        <f>IF(Q57=0,"-",W57/Q57)</f>
        <v>1</v>
      </c>
      <c r="Y57" s="186">
        <v>10000</v>
      </c>
      <c r="Z57" s="187">
        <f>IFERROR(Y57/Q57,"-")</f>
        <v>10000</v>
      </c>
      <c r="AA57" s="187">
        <f>IFERROR(Y57/W57,"-")</f>
        <v>10000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1</v>
      </c>
      <c r="BZ57" s="128">
        <v>1</v>
      </c>
      <c r="CA57" s="129">
        <f>IFERROR(BZ57/BX57,"-")</f>
        <v>1</v>
      </c>
      <c r="CB57" s="130">
        <v>10000</v>
      </c>
      <c r="CC57" s="131">
        <f>IFERROR(CB57/BX57,"-")</f>
        <v>10000</v>
      </c>
      <c r="CD57" s="132">
        <v>1</v>
      </c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10000</v>
      </c>
      <c r="CR57" s="141">
        <v>10000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191</v>
      </c>
      <c r="C58" s="189" t="s">
        <v>58</v>
      </c>
      <c r="D58" s="189"/>
      <c r="E58" s="189" t="s">
        <v>192</v>
      </c>
      <c r="F58" s="189" t="s">
        <v>193</v>
      </c>
      <c r="G58" s="189" t="s">
        <v>73</v>
      </c>
      <c r="H58" s="89"/>
      <c r="I58" s="89" t="s">
        <v>162</v>
      </c>
      <c r="J58" s="89" t="s">
        <v>140</v>
      </c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194</v>
      </c>
      <c r="C59" s="189" t="s">
        <v>58</v>
      </c>
      <c r="D59" s="189"/>
      <c r="E59" s="189" t="s">
        <v>195</v>
      </c>
      <c r="F59" s="189" t="s">
        <v>196</v>
      </c>
      <c r="G59" s="189" t="s">
        <v>101</v>
      </c>
      <c r="H59" s="89"/>
      <c r="I59" s="89" t="s">
        <v>162</v>
      </c>
      <c r="J59" s="89" t="s">
        <v>142</v>
      </c>
      <c r="K59" s="181"/>
      <c r="L59" s="80">
        <v>1</v>
      </c>
      <c r="M59" s="80">
        <v>0</v>
      </c>
      <c r="N59" s="80">
        <v>22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197</v>
      </c>
      <c r="C60" s="189" t="s">
        <v>58</v>
      </c>
      <c r="D60" s="189"/>
      <c r="E60" s="189" t="s">
        <v>198</v>
      </c>
      <c r="F60" s="189" t="s">
        <v>199</v>
      </c>
      <c r="G60" s="189" t="s">
        <v>73</v>
      </c>
      <c r="H60" s="89"/>
      <c r="I60" s="89" t="s">
        <v>162</v>
      </c>
      <c r="J60" s="190" t="s">
        <v>188</v>
      </c>
      <c r="K60" s="181"/>
      <c r="L60" s="80">
        <v>0</v>
      </c>
      <c r="M60" s="80">
        <v>0</v>
      </c>
      <c r="N60" s="80">
        <v>0</v>
      </c>
      <c r="O60" s="91">
        <v>1</v>
      </c>
      <c r="P60" s="92">
        <v>0</v>
      </c>
      <c r="Q60" s="93">
        <f>O60+P60</f>
        <v>1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200</v>
      </c>
      <c r="C61" s="189" t="s">
        <v>58</v>
      </c>
      <c r="D61" s="189"/>
      <c r="E61" s="189" t="s">
        <v>106</v>
      </c>
      <c r="F61" s="189" t="s">
        <v>106</v>
      </c>
      <c r="G61" s="189" t="s">
        <v>66</v>
      </c>
      <c r="H61" s="89"/>
      <c r="I61" s="89"/>
      <c r="J61" s="89"/>
      <c r="K61" s="181"/>
      <c r="L61" s="80">
        <v>6</v>
      </c>
      <c r="M61" s="80">
        <v>4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0.041666666666667</v>
      </c>
      <c r="B62" s="189" t="s">
        <v>201</v>
      </c>
      <c r="C62" s="189" t="s">
        <v>58</v>
      </c>
      <c r="D62" s="189"/>
      <c r="E62" s="189" t="s">
        <v>202</v>
      </c>
      <c r="F62" s="189" t="s">
        <v>203</v>
      </c>
      <c r="G62" s="189" t="s">
        <v>73</v>
      </c>
      <c r="H62" s="89" t="s">
        <v>204</v>
      </c>
      <c r="I62" s="89" t="s">
        <v>205</v>
      </c>
      <c r="J62" s="191" t="s">
        <v>206</v>
      </c>
      <c r="K62" s="181">
        <v>120000</v>
      </c>
      <c r="L62" s="80">
        <v>0</v>
      </c>
      <c r="M62" s="80">
        <v>0</v>
      </c>
      <c r="N62" s="80">
        <v>0</v>
      </c>
      <c r="O62" s="91">
        <v>7</v>
      </c>
      <c r="P62" s="92">
        <v>0</v>
      </c>
      <c r="Q62" s="93">
        <f>O62+P62</f>
        <v>7</v>
      </c>
      <c r="R62" s="81" t="str">
        <f>IFERROR(Q62/N62,"-")</f>
        <v>-</v>
      </c>
      <c r="S62" s="80">
        <v>0</v>
      </c>
      <c r="T62" s="80">
        <v>1</v>
      </c>
      <c r="U62" s="81">
        <f>IFERROR(T62/(Q62),"-")</f>
        <v>0.14285714285714</v>
      </c>
      <c r="V62" s="82">
        <f>IFERROR(K62/SUM(Q62:Q63),"-")</f>
        <v>17142.857142857</v>
      </c>
      <c r="W62" s="83">
        <v>1</v>
      </c>
      <c r="X62" s="81">
        <f>IF(Q62=0,"-",W62/Q62)</f>
        <v>0.14285714285714</v>
      </c>
      <c r="Y62" s="186">
        <v>5000</v>
      </c>
      <c r="Z62" s="187">
        <f>IFERROR(Y62/Q62,"-")</f>
        <v>714.28571428571</v>
      </c>
      <c r="AA62" s="187">
        <f>IFERROR(Y62/W62,"-")</f>
        <v>5000</v>
      </c>
      <c r="AB62" s="181">
        <f>SUM(Y62:Y63)-SUM(K62:K63)</f>
        <v>-115000</v>
      </c>
      <c r="AC62" s="85">
        <f>SUM(Y62:Y63)/SUM(K62:K63)</f>
        <v>0.041666666666667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1</v>
      </c>
      <c r="AX62" s="107">
        <f>IF(Q62=0,"",IF(AW62=0,"",(AW62/Q62)))</f>
        <v>0.14285714285714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2</v>
      </c>
      <c r="BG62" s="113">
        <f>IF(Q62=0,"",IF(BF62=0,"",(BF62/Q62)))</f>
        <v>0.28571428571429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2</v>
      </c>
      <c r="BP62" s="120">
        <f>IF(Q62=0,"",IF(BO62=0,"",(BO62/Q62)))</f>
        <v>0.28571428571429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2</v>
      </c>
      <c r="BY62" s="127">
        <f>IF(Q62=0,"",IF(BX62=0,"",(BX62/Q62)))</f>
        <v>0.28571428571429</v>
      </c>
      <c r="BZ62" s="128">
        <v>1</v>
      </c>
      <c r="CA62" s="129">
        <f>IFERROR(BZ62/BX62,"-")</f>
        <v>0.5</v>
      </c>
      <c r="CB62" s="130">
        <v>5000</v>
      </c>
      <c r="CC62" s="131">
        <f>IFERROR(CB62/BX62,"-")</f>
        <v>2500</v>
      </c>
      <c r="CD62" s="132">
        <v>1</v>
      </c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1</v>
      </c>
      <c r="CQ62" s="141">
        <v>5000</v>
      </c>
      <c r="CR62" s="141">
        <v>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207</v>
      </c>
      <c r="C63" s="189" t="s">
        <v>58</v>
      </c>
      <c r="D63" s="189"/>
      <c r="E63" s="189" t="s">
        <v>202</v>
      </c>
      <c r="F63" s="189" t="s">
        <v>203</v>
      </c>
      <c r="G63" s="189" t="s">
        <v>66</v>
      </c>
      <c r="H63" s="89"/>
      <c r="I63" s="89"/>
      <c r="J63" s="89"/>
      <c r="K63" s="181"/>
      <c r="L63" s="80">
        <v>3</v>
      </c>
      <c r="M63" s="80">
        <v>3</v>
      </c>
      <c r="N63" s="80">
        <v>0</v>
      </c>
      <c r="O63" s="91">
        <v>0</v>
      </c>
      <c r="P63" s="92">
        <v>0</v>
      </c>
      <c r="Q63" s="93">
        <f>O63+P63</f>
        <v>0</v>
      </c>
      <c r="R63" s="81" t="str">
        <f>IFERROR(Q63/N63,"-")</f>
        <v>-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0.46666666666667</v>
      </c>
      <c r="B64" s="189" t="s">
        <v>208</v>
      </c>
      <c r="C64" s="189" t="s">
        <v>58</v>
      </c>
      <c r="D64" s="189"/>
      <c r="E64" s="189" t="s">
        <v>209</v>
      </c>
      <c r="F64" s="189" t="s">
        <v>210</v>
      </c>
      <c r="G64" s="189" t="s">
        <v>61</v>
      </c>
      <c r="H64" s="89" t="s">
        <v>204</v>
      </c>
      <c r="I64" s="89" t="s">
        <v>205</v>
      </c>
      <c r="J64" s="191" t="s">
        <v>211</v>
      </c>
      <c r="K64" s="181">
        <v>120000</v>
      </c>
      <c r="L64" s="80">
        <v>21</v>
      </c>
      <c r="M64" s="80">
        <v>0</v>
      </c>
      <c r="N64" s="80">
        <v>42</v>
      </c>
      <c r="O64" s="91">
        <v>7</v>
      </c>
      <c r="P64" s="92">
        <v>0</v>
      </c>
      <c r="Q64" s="93">
        <f>O64+P64</f>
        <v>7</v>
      </c>
      <c r="R64" s="81">
        <f>IFERROR(Q64/N64,"-")</f>
        <v>0.16666666666667</v>
      </c>
      <c r="S64" s="80">
        <v>1</v>
      </c>
      <c r="T64" s="80">
        <v>3</v>
      </c>
      <c r="U64" s="81">
        <f>IFERROR(T64/(Q64),"-")</f>
        <v>0.42857142857143</v>
      </c>
      <c r="V64" s="82">
        <f>IFERROR(K64/SUM(Q64:Q65),"-")</f>
        <v>15000</v>
      </c>
      <c r="W64" s="83">
        <v>1</v>
      </c>
      <c r="X64" s="81">
        <f>IF(Q64=0,"-",W64/Q64)</f>
        <v>0.14285714285714</v>
      </c>
      <c r="Y64" s="186">
        <v>56000</v>
      </c>
      <c r="Z64" s="187">
        <f>IFERROR(Y64/Q64,"-")</f>
        <v>8000</v>
      </c>
      <c r="AA64" s="187">
        <f>IFERROR(Y64/W64,"-")</f>
        <v>56000</v>
      </c>
      <c r="AB64" s="181">
        <f>SUM(Y64:Y65)-SUM(K64:K65)</f>
        <v>-64000</v>
      </c>
      <c r="AC64" s="85">
        <f>SUM(Y64:Y65)/SUM(K64:K65)</f>
        <v>0.46666666666667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3</v>
      </c>
      <c r="BG64" s="113">
        <f>IF(Q64=0,"",IF(BF64=0,"",(BF64/Q64)))</f>
        <v>0.42857142857143</v>
      </c>
      <c r="BH64" s="112">
        <v>1</v>
      </c>
      <c r="BI64" s="114">
        <f>IFERROR(BH64/BF64,"-")</f>
        <v>0.33333333333333</v>
      </c>
      <c r="BJ64" s="115">
        <v>53000</v>
      </c>
      <c r="BK64" s="116">
        <f>IFERROR(BJ64/BF64,"-")</f>
        <v>17666.666666667</v>
      </c>
      <c r="BL64" s="117"/>
      <c r="BM64" s="117"/>
      <c r="BN64" s="117">
        <v>1</v>
      </c>
      <c r="BO64" s="119">
        <v>4</v>
      </c>
      <c r="BP64" s="120">
        <f>IF(Q64=0,"",IF(BO64=0,"",(BO64/Q64)))</f>
        <v>0.57142857142857</v>
      </c>
      <c r="BQ64" s="121">
        <v>1</v>
      </c>
      <c r="BR64" s="122">
        <f>IFERROR(BQ64/BO64,"-")</f>
        <v>0.25</v>
      </c>
      <c r="BS64" s="123">
        <v>3000</v>
      </c>
      <c r="BT64" s="124">
        <f>IFERROR(BS64/BO64,"-")</f>
        <v>750</v>
      </c>
      <c r="BU64" s="125">
        <v>1</v>
      </c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1</v>
      </c>
      <c r="CQ64" s="141">
        <v>56000</v>
      </c>
      <c r="CR64" s="141">
        <v>53000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212</v>
      </c>
      <c r="C65" s="189" t="s">
        <v>58</v>
      </c>
      <c r="D65" s="189"/>
      <c r="E65" s="189" t="s">
        <v>209</v>
      </c>
      <c r="F65" s="189" t="s">
        <v>210</v>
      </c>
      <c r="G65" s="189" t="s">
        <v>66</v>
      </c>
      <c r="H65" s="89"/>
      <c r="I65" s="89"/>
      <c r="J65" s="89"/>
      <c r="K65" s="181"/>
      <c r="L65" s="80">
        <v>18</v>
      </c>
      <c r="M65" s="80">
        <v>12</v>
      </c>
      <c r="N65" s="80">
        <v>5</v>
      </c>
      <c r="O65" s="91">
        <v>1</v>
      </c>
      <c r="P65" s="92">
        <v>0</v>
      </c>
      <c r="Q65" s="93">
        <f>O65+P65</f>
        <v>1</v>
      </c>
      <c r="R65" s="81">
        <f>IFERROR(Q65/N65,"-")</f>
        <v>0.2</v>
      </c>
      <c r="S65" s="80">
        <v>0</v>
      </c>
      <c r="T65" s="80">
        <v>1</v>
      </c>
      <c r="U65" s="81">
        <f>IFERROR(T65/(Q65),"-")</f>
        <v>1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>
        <v>1</v>
      </c>
      <c r="CH65" s="134">
        <f>IF(Q65=0,"",IF(CG65=0,"",(CG65/Q65)))</f>
        <v>1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213</v>
      </c>
      <c r="C66" s="189" t="s">
        <v>58</v>
      </c>
      <c r="D66" s="189"/>
      <c r="E66" s="189" t="s">
        <v>214</v>
      </c>
      <c r="F66" s="189" t="s">
        <v>215</v>
      </c>
      <c r="G66" s="189" t="s">
        <v>73</v>
      </c>
      <c r="H66" s="89" t="s">
        <v>216</v>
      </c>
      <c r="I66" s="89" t="s">
        <v>205</v>
      </c>
      <c r="J66" s="190" t="s">
        <v>217</v>
      </c>
      <c r="K66" s="181">
        <v>150000</v>
      </c>
      <c r="L66" s="80">
        <v>0</v>
      </c>
      <c r="M66" s="80">
        <v>0</v>
      </c>
      <c r="N66" s="80">
        <v>0</v>
      </c>
      <c r="O66" s="91">
        <v>7</v>
      </c>
      <c r="P66" s="92">
        <v>0</v>
      </c>
      <c r="Q66" s="93">
        <f>O66+P66</f>
        <v>7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0.14285714285714</v>
      </c>
      <c r="V66" s="82">
        <f>IFERROR(K66/SUM(Q66:Q67),"-")</f>
        <v>21428.571428571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>
        <v>1</v>
      </c>
      <c r="AO66" s="101">
        <f>IF(Q66=0,"",IF(AN66=0,"",(AN66/Q66)))</f>
        <v>0.14285714285714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0.14285714285714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3</v>
      </c>
      <c r="BY66" s="127">
        <f>IF(Q66=0,"",IF(BX66=0,"",(BX66/Q66)))</f>
        <v>0.42857142857143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>
        <v>2</v>
      </c>
      <c r="CH66" s="134">
        <f>IF(Q66=0,"",IF(CG66=0,"",(CG66/Q66)))</f>
        <v>0.28571428571429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218</v>
      </c>
      <c r="C67" s="189" t="s">
        <v>58</v>
      </c>
      <c r="D67" s="189"/>
      <c r="E67" s="189" t="s">
        <v>214</v>
      </c>
      <c r="F67" s="189" t="s">
        <v>215</v>
      </c>
      <c r="G67" s="189" t="s">
        <v>66</v>
      </c>
      <c r="H67" s="89"/>
      <c r="I67" s="89"/>
      <c r="J67" s="89"/>
      <c r="K67" s="181"/>
      <c r="L67" s="80">
        <v>5</v>
      </c>
      <c r="M67" s="80">
        <v>4</v>
      </c>
      <c r="N67" s="80">
        <v>3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0.033333333333333</v>
      </c>
      <c r="B68" s="189" t="s">
        <v>219</v>
      </c>
      <c r="C68" s="189" t="s">
        <v>58</v>
      </c>
      <c r="D68" s="189"/>
      <c r="E68" s="189" t="s">
        <v>127</v>
      </c>
      <c r="F68" s="189" t="s">
        <v>128</v>
      </c>
      <c r="G68" s="189" t="s">
        <v>101</v>
      </c>
      <c r="H68" s="89" t="s">
        <v>216</v>
      </c>
      <c r="I68" s="89" t="s">
        <v>205</v>
      </c>
      <c r="J68" s="191" t="s">
        <v>220</v>
      </c>
      <c r="K68" s="181">
        <v>150000</v>
      </c>
      <c r="L68" s="80">
        <v>13</v>
      </c>
      <c r="M68" s="80">
        <v>0</v>
      </c>
      <c r="N68" s="80">
        <v>63</v>
      </c>
      <c r="O68" s="91">
        <v>5</v>
      </c>
      <c r="P68" s="92">
        <v>0</v>
      </c>
      <c r="Q68" s="93">
        <f>O68+P68</f>
        <v>5</v>
      </c>
      <c r="R68" s="81">
        <f>IFERROR(Q68/N68,"-")</f>
        <v>0.079365079365079</v>
      </c>
      <c r="S68" s="80">
        <v>1</v>
      </c>
      <c r="T68" s="80">
        <v>0</v>
      </c>
      <c r="U68" s="81">
        <f>IFERROR(T68/(Q68),"-")</f>
        <v>0</v>
      </c>
      <c r="V68" s="82">
        <f>IFERROR(K68/SUM(Q68:Q69),"-")</f>
        <v>30000</v>
      </c>
      <c r="W68" s="83">
        <v>1</v>
      </c>
      <c r="X68" s="81">
        <f>IF(Q68=0,"-",W68/Q68)</f>
        <v>0.2</v>
      </c>
      <c r="Y68" s="186">
        <v>5000</v>
      </c>
      <c r="Z68" s="187">
        <f>IFERROR(Y68/Q68,"-")</f>
        <v>1000</v>
      </c>
      <c r="AA68" s="187">
        <f>IFERROR(Y68/W68,"-")</f>
        <v>5000</v>
      </c>
      <c r="AB68" s="181">
        <f>SUM(Y68:Y69)-SUM(K68:K69)</f>
        <v>-145000</v>
      </c>
      <c r="AC68" s="85">
        <f>SUM(Y68:Y69)/SUM(K68:K69)</f>
        <v>0.033333333333333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2</v>
      </c>
      <c r="BP68" s="120">
        <f>IF(Q68=0,"",IF(BO68=0,"",(BO68/Q68)))</f>
        <v>0.4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>
        <v>2</v>
      </c>
      <c r="BY68" s="127">
        <f>IF(Q68=0,"",IF(BX68=0,"",(BX68/Q68)))</f>
        <v>0.4</v>
      </c>
      <c r="BZ68" s="128">
        <v>1</v>
      </c>
      <c r="CA68" s="129">
        <f>IFERROR(BZ68/BX68,"-")</f>
        <v>0.5</v>
      </c>
      <c r="CB68" s="130">
        <v>5000</v>
      </c>
      <c r="CC68" s="131">
        <f>IFERROR(CB68/BX68,"-")</f>
        <v>2500</v>
      </c>
      <c r="CD68" s="132">
        <v>1</v>
      </c>
      <c r="CE68" s="132"/>
      <c r="CF68" s="132"/>
      <c r="CG68" s="133">
        <v>1</v>
      </c>
      <c r="CH68" s="134">
        <f>IF(Q68=0,"",IF(CG68=0,"",(CG68/Q68)))</f>
        <v>0.2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1</v>
      </c>
      <c r="CQ68" s="141">
        <v>5000</v>
      </c>
      <c r="CR68" s="141">
        <v>5000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221</v>
      </c>
      <c r="C69" s="189" t="s">
        <v>58</v>
      </c>
      <c r="D69" s="189"/>
      <c r="E69" s="189" t="s">
        <v>127</v>
      </c>
      <c r="F69" s="189" t="s">
        <v>128</v>
      </c>
      <c r="G69" s="189" t="s">
        <v>66</v>
      </c>
      <c r="H69" s="89"/>
      <c r="I69" s="89"/>
      <c r="J69" s="89"/>
      <c r="K69" s="181"/>
      <c r="L69" s="80">
        <v>5</v>
      </c>
      <c r="M69" s="80">
        <v>4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1.6933333333333</v>
      </c>
      <c r="B70" s="189" t="s">
        <v>222</v>
      </c>
      <c r="C70" s="189" t="s">
        <v>58</v>
      </c>
      <c r="D70" s="189"/>
      <c r="E70" s="189" t="s">
        <v>103</v>
      </c>
      <c r="F70" s="189" t="s">
        <v>104</v>
      </c>
      <c r="G70" s="189" t="s">
        <v>73</v>
      </c>
      <c r="H70" s="89" t="s">
        <v>62</v>
      </c>
      <c r="I70" s="89" t="s">
        <v>223</v>
      </c>
      <c r="J70" s="191" t="s">
        <v>211</v>
      </c>
      <c r="K70" s="181">
        <v>150000</v>
      </c>
      <c r="L70" s="80">
        <v>0</v>
      </c>
      <c r="M70" s="80">
        <v>0</v>
      </c>
      <c r="N70" s="80">
        <v>0</v>
      </c>
      <c r="O70" s="91">
        <v>10</v>
      </c>
      <c r="P70" s="92">
        <v>0</v>
      </c>
      <c r="Q70" s="93">
        <f>O70+P70</f>
        <v>10</v>
      </c>
      <c r="R70" s="81" t="str">
        <f>IFERROR(Q70/N70,"-")</f>
        <v>-</v>
      </c>
      <c r="S70" s="80">
        <v>1</v>
      </c>
      <c r="T70" s="80">
        <v>4</v>
      </c>
      <c r="U70" s="81">
        <f>IFERROR(T70/(Q70),"-")</f>
        <v>0.4</v>
      </c>
      <c r="V70" s="82">
        <f>IFERROR(K70/SUM(Q70:Q71),"-")</f>
        <v>15000</v>
      </c>
      <c r="W70" s="83">
        <v>4</v>
      </c>
      <c r="X70" s="81">
        <f>IF(Q70=0,"-",W70/Q70)</f>
        <v>0.4</v>
      </c>
      <c r="Y70" s="186">
        <v>254000</v>
      </c>
      <c r="Z70" s="187">
        <f>IFERROR(Y70/Q70,"-")</f>
        <v>25400</v>
      </c>
      <c r="AA70" s="187">
        <f>IFERROR(Y70/W70,"-")</f>
        <v>63500</v>
      </c>
      <c r="AB70" s="181">
        <f>SUM(Y70:Y71)-SUM(K70:K71)</f>
        <v>104000</v>
      </c>
      <c r="AC70" s="85">
        <f>SUM(Y70:Y71)/SUM(K70:K71)</f>
        <v>1.6933333333333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1</v>
      </c>
      <c r="BG70" s="113">
        <f>IF(Q70=0,"",IF(BF70=0,"",(BF70/Q70)))</f>
        <v>0.1</v>
      </c>
      <c r="BH70" s="112">
        <v>1</v>
      </c>
      <c r="BI70" s="114">
        <f>IFERROR(BH70/BF70,"-")</f>
        <v>1</v>
      </c>
      <c r="BJ70" s="115">
        <v>3000</v>
      </c>
      <c r="BK70" s="116">
        <f>IFERROR(BJ70/BF70,"-")</f>
        <v>3000</v>
      </c>
      <c r="BL70" s="117">
        <v>1</v>
      </c>
      <c r="BM70" s="117"/>
      <c r="BN70" s="117"/>
      <c r="BO70" s="119">
        <v>4</v>
      </c>
      <c r="BP70" s="120">
        <f>IF(Q70=0,"",IF(BO70=0,"",(BO70/Q70)))</f>
        <v>0.4</v>
      </c>
      <c r="BQ70" s="121">
        <v>1</v>
      </c>
      <c r="BR70" s="122">
        <f>IFERROR(BQ70/BO70,"-")</f>
        <v>0.25</v>
      </c>
      <c r="BS70" s="123">
        <v>243000</v>
      </c>
      <c r="BT70" s="124">
        <f>IFERROR(BS70/BO70,"-")</f>
        <v>60750</v>
      </c>
      <c r="BU70" s="125"/>
      <c r="BV70" s="125"/>
      <c r="BW70" s="125">
        <v>1</v>
      </c>
      <c r="BX70" s="126">
        <v>5</v>
      </c>
      <c r="BY70" s="127">
        <f>IF(Q70=0,"",IF(BX70=0,"",(BX70/Q70)))</f>
        <v>0.5</v>
      </c>
      <c r="BZ70" s="128">
        <v>2</v>
      </c>
      <c r="CA70" s="129">
        <f>IFERROR(BZ70/BX70,"-")</f>
        <v>0.4</v>
      </c>
      <c r="CB70" s="130">
        <v>13000</v>
      </c>
      <c r="CC70" s="131">
        <f>IFERROR(CB70/BX70,"-")</f>
        <v>2600</v>
      </c>
      <c r="CD70" s="132">
        <v>1</v>
      </c>
      <c r="CE70" s="132">
        <v>1</v>
      </c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4</v>
      </c>
      <c r="CQ70" s="141">
        <v>254000</v>
      </c>
      <c r="CR70" s="141">
        <v>243000</v>
      </c>
      <c r="CS70" s="141"/>
      <c r="CT70" s="142" t="str">
        <f>IF(AND(CR70=0,CS70=0),"",IF(AND(CR70&lt;=100000,CS70&lt;=100000),"",IF(CR70/CQ70&gt;0.7,"男高",IF(CS70/CQ70&gt;0.7,"女高",""))))</f>
        <v>男高</v>
      </c>
    </row>
    <row r="71" spans="1:99">
      <c r="A71" s="79"/>
      <c r="B71" s="189" t="s">
        <v>224</v>
      </c>
      <c r="C71" s="189" t="s">
        <v>58</v>
      </c>
      <c r="D71" s="189"/>
      <c r="E71" s="189" t="s">
        <v>103</v>
      </c>
      <c r="F71" s="189" t="s">
        <v>104</v>
      </c>
      <c r="G71" s="189" t="s">
        <v>66</v>
      </c>
      <c r="H71" s="89"/>
      <c r="I71" s="89"/>
      <c r="J71" s="89"/>
      <c r="K71" s="181"/>
      <c r="L71" s="80">
        <v>10</v>
      </c>
      <c r="M71" s="80">
        <v>10</v>
      </c>
      <c r="N71" s="80">
        <v>2</v>
      </c>
      <c r="O71" s="91">
        <v>0</v>
      </c>
      <c r="P71" s="92">
        <v>0</v>
      </c>
      <c r="Q71" s="93">
        <f>O71+P71</f>
        <v>0</v>
      </c>
      <c r="R71" s="81">
        <f>IFERROR(Q71/N71,"-")</f>
        <v>0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0.16666666666667</v>
      </c>
      <c r="B72" s="189" t="s">
        <v>225</v>
      </c>
      <c r="C72" s="189" t="s">
        <v>58</v>
      </c>
      <c r="D72" s="189"/>
      <c r="E72" s="189" t="s">
        <v>226</v>
      </c>
      <c r="F72" s="189" t="s">
        <v>227</v>
      </c>
      <c r="G72" s="189" t="s">
        <v>101</v>
      </c>
      <c r="H72" s="89" t="s">
        <v>62</v>
      </c>
      <c r="I72" s="89" t="s">
        <v>223</v>
      </c>
      <c r="J72" s="191" t="s">
        <v>228</v>
      </c>
      <c r="K72" s="181">
        <v>150000</v>
      </c>
      <c r="L72" s="80">
        <v>19</v>
      </c>
      <c r="M72" s="80">
        <v>0</v>
      </c>
      <c r="N72" s="80">
        <v>67</v>
      </c>
      <c r="O72" s="91">
        <v>6</v>
      </c>
      <c r="P72" s="92">
        <v>0</v>
      </c>
      <c r="Q72" s="93">
        <f>O72+P72</f>
        <v>6</v>
      </c>
      <c r="R72" s="81">
        <f>IFERROR(Q72/N72,"-")</f>
        <v>0.08955223880597</v>
      </c>
      <c r="S72" s="80">
        <v>1</v>
      </c>
      <c r="T72" s="80">
        <v>3</v>
      </c>
      <c r="U72" s="81">
        <f>IFERROR(T72/(Q72),"-")</f>
        <v>0.5</v>
      </c>
      <c r="V72" s="82">
        <f>IFERROR(K72/SUM(Q72:Q73),"-")</f>
        <v>16666.666666667</v>
      </c>
      <c r="W72" s="83">
        <v>1</v>
      </c>
      <c r="X72" s="81">
        <f>IF(Q72=0,"-",W72/Q72)</f>
        <v>0.16666666666667</v>
      </c>
      <c r="Y72" s="186">
        <v>25000</v>
      </c>
      <c r="Z72" s="187">
        <f>IFERROR(Y72/Q72,"-")</f>
        <v>4166.6666666667</v>
      </c>
      <c r="AA72" s="187">
        <f>IFERROR(Y72/W72,"-")</f>
        <v>25000</v>
      </c>
      <c r="AB72" s="181">
        <f>SUM(Y72:Y73)-SUM(K72:K73)</f>
        <v>-125000</v>
      </c>
      <c r="AC72" s="85">
        <f>SUM(Y72:Y73)/SUM(K72:K73)</f>
        <v>0.16666666666667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0.16666666666667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3</v>
      </c>
      <c r="BP72" s="120">
        <f>IF(Q72=0,"",IF(BO72=0,"",(BO72/Q72)))</f>
        <v>0.5</v>
      </c>
      <c r="BQ72" s="121">
        <v>1</v>
      </c>
      <c r="BR72" s="122">
        <f>IFERROR(BQ72/BO72,"-")</f>
        <v>0.33333333333333</v>
      </c>
      <c r="BS72" s="123">
        <v>25000</v>
      </c>
      <c r="BT72" s="124">
        <f>IFERROR(BS72/BO72,"-")</f>
        <v>8333.3333333333</v>
      </c>
      <c r="BU72" s="125"/>
      <c r="BV72" s="125"/>
      <c r="BW72" s="125">
        <v>1</v>
      </c>
      <c r="BX72" s="126">
        <v>2</v>
      </c>
      <c r="BY72" s="127">
        <f>IF(Q72=0,"",IF(BX72=0,"",(BX72/Q72)))</f>
        <v>0.33333333333333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25000</v>
      </c>
      <c r="CR72" s="141">
        <v>25000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229</v>
      </c>
      <c r="C73" s="189" t="s">
        <v>58</v>
      </c>
      <c r="D73" s="189"/>
      <c r="E73" s="189" t="s">
        <v>226</v>
      </c>
      <c r="F73" s="189" t="s">
        <v>227</v>
      </c>
      <c r="G73" s="189" t="s">
        <v>66</v>
      </c>
      <c r="H73" s="89"/>
      <c r="I73" s="89"/>
      <c r="J73" s="89"/>
      <c r="K73" s="181"/>
      <c r="L73" s="80">
        <v>13</v>
      </c>
      <c r="M73" s="80">
        <v>11</v>
      </c>
      <c r="N73" s="80">
        <v>8</v>
      </c>
      <c r="O73" s="91">
        <v>3</v>
      </c>
      <c r="P73" s="92">
        <v>0</v>
      </c>
      <c r="Q73" s="93">
        <f>O73+P73</f>
        <v>3</v>
      </c>
      <c r="R73" s="81">
        <f>IFERROR(Q73/N73,"-")</f>
        <v>0.375</v>
      </c>
      <c r="S73" s="80">
        <v>0</v>
      </c>
      <c r="T73" s="80">
        <v>1</v>
      </c>
      <c r="U73" s="81">
        <f>IFERROR(T73/(Q73),"-")</f>
        <v>0.33333333333333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0.33333333333333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0.33333333333333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1</v>
      </c>
      <c r="BY73" s="127">
        <f>IF(Q73=0,"",IF(BX73=0,"",(BX73/Q73)))</f>
        <v>0.33333333333333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</v>
      </c>
      <c r="B74" s="189" t="s">
        <v>230</v>
      </c>
      <c r="C74" s="189" t="s">
        <v>58</v>
      </c>
      <c r="D74" s="189"/>
      <c r="E74" s="189" t="s">
        <v>231</v>
      </c>
      <c r="F74" s="189" t="s">
        <v>100</v>
      </c>
      <c r="G74" s="189" t="s">
        <v>73</v>
      </c>
      <c r="H74" s="89" t="s">
        <v>81</v>
      </c>
      <c r="I74" s="89" t="s">
        <v>223</v>
      </c>
      <c r="J74" s="190" t="s">
        <v>232</v>
      </c>
      <c r="K74" s="181">
        <v>150000</v>
      </c>
      <c r="L74" s="80">
        <v>0</v>
      </c>
      <c r="M74" s="80">
        <v>0</v>
      </c>
      <c r="N74" s="80">
        <v>0</v>
      </c>
      <c r="O74" s="91">
        <v>9</v>
      </c>
      <c r="P74" s="92">
        <v>0</v>
      </c>
      <c r="Q74" s="93">
        <f>O74+P74</f>
        <v>9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>
        <f>IFERROR(K74/SUM(Q74:Q75),"-")</f>
        <v>15000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SUM(Y74:Y75)-SUM(K74:K75)</f>
        <v>-150000</v>
      </c>
      <c r="AC74" s="85">
        <f>SUM(Y74:Y75)/SUM(K74:K75)</f>
        <v>0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1</v>
      </c>
      <c r="AO74" s="101">
        <f>IF(Q74=0,"",IF(AN74=0,"",(AN74/Q74)))</f>
        <v>0.11111111111111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2</v>
      </c>
      <c r="BG74" s="113">
        <f>IF(Q74=0,"",IF(BF74=0,"",(BF74/Q74)))</f>
        <v>0.22222222222222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2</v>
      </c>
      <c r="BP74" s="120">
        <f>IF(Q74=0,"",IF(BO74=0,"",(BO74/Q74)))</f>
        <v>0.22222222222222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4</v>
      </c>
      <c r="BY74" s="127">
        <f>IF(Q74=0,"",IF(BX74=0,"",(BX74/Q74)))</f>
        <v>0.44444444444444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233</v>
      </c>
      <c r="C75" s="189" t="s">
        <v>58</v>
      </c>
      <c r="D75" s="189"/>
      <c r="E75" s="189" t="s">
        <v>231</v>
      </c>
      <c r="F75" s="189" t="s">
        <v>100</v>
      </c>
      <c r="G75" s="189" t="s">
        <v>66</v>
      </c>
      <c r="H75" s="89"/>
      <c r="I75" s="89"/>
      <c r="J75" s="89"/>
      <c r="K75" s="181"/>
      <c r="L75" s="80">
        <v>30</v>
      </c>
      <c r="M75" s="80">
        <v>21</v>
      </c>
      <c r="N75" s="80">
        <v>10</v>
      </c>
      <c r="O75" s="91">
        <v>1</v>
      </c>
      <c r="P75" s="92">
        <v>0</v>
      </c>
      <c r="Q75" s="93">
        <f>O75+P75</f>
        <v>1</v>
      </c>
      <c r="R75" s="81">
        <f>IFERROR(Q75/N75,"-")</f>
        <v>0.1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1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0.19333333333333</v>
      </c>
      <c r="B76" s="189" t="s">
        <v>234</v>
      </c>
      <c r="C76" s="189" t="s">
        <v>58</v>
      </c>
      <c r="D76" s="189"/>
      <c r="E76" s="189" t="s">
        <v>235</v>
      </c>
      <c r="F76" s="189" t="s">
        <v>236</v>
      </c>
      <c r="G76" s="189" t="s">
        <v>61</v>
      </c>
      <c r="H76" s="89" t="s">
        <v>81</v>
      </c>
      <c r="I76" s="89" t="s">
        <v>223</v>
      </c>
      <c r="J76" s="191" t="s">
        <v>228</v>
      </c>
      <c r="K76" s="181">
        <v>150000</v>
      </c>
      <c r="L76" s="80">
        <v>11</v>
      </c>
      <c r="M76" s="80">
        <v>0</v>
      </c>
      <c r="N76" s="80">
        <v>41</v>
      </c>
      <c r="O76" s="91">
        <v>3</v>
      </c>
      <c r="P76" s="92">
        <v>0</v>
      </c>
      <c r="Q76" s="93">
        <f>O76+P76</f>
        <v>3</v>
      </c>
      <c r="R76" s="81">
        <f>IFERROR(Q76/N76,"-")</f>
        <v>0.073170731707317</v>
      </c>
      <c r="S76" s="80">
        <v>0</v>
      </c>
      <c r="T76" s="80">
        <v>1</v>
      </c>
      <c r="U76" s="81">
        <f>IFERROR(T76/(Q76),"-")</f>
        <v>0.33333333333333</v>
      </c>
      <c r="V76" s="82">
        <f>IFERROR(K76/SUM(Q76:Q77),"-")</f>
        <v>25000</v>
      </c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>
        <f>SUM(Y76:Y77)-SUM(K76:K77)</f>
        <v>-121000</v>
      </c>
      <c r="AC76" s="85">
        <f>SUM(Y76:Y77)/SUM(K76:K77)</f>
        <v>0.19333333333333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>
        <v>1</v>
      </c>
      <c r="AO76" s="101">
        <f>IF(Q76=0,"",IF(AN76=0,"",(AN76/Q76)))</f>
        <v>0.33333333333333</v>
      </c>
      <c r="AP76" s="100"/>
      <c r="AQ76" s="102">
        <f>IFERROR(AP76/AN76,"-")</f>
        <v>0</v>
      </c>
      <c r="AR76" s="103"/>
      <c r="AS76" s="104">
        <f>IFERROR(AR76/AN76,"-")</f>
        <v>0</v>
      </c>
      <c r="AT76" s="105"/>
      <c r="AU76" s="105"/>
      <c r="AV76" s="105"/>
      <c r="AW76" s="106">
        <v>1</v>
      </c>
      <c r="AX76" s="107">
        <f>IF(Q76=0,"",IF(AW76=0,"",(AW76/Q76)))</f>
        <v>0.33333333333333</v>
      </c>
      <c r="AY76" s="106"/>
      <c r="AZ76" s="108">
        <f>IFERROR(AY76/AW76,"-")</f>
        <v>0</v>
      </c>
      <c r="BA76" s="109"/>
      <c r="BB76" s="110">
        <f>IFERROR(BA76/AW76,"-")</f>
        <v>0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>
        <f>IF(Q76=0,"",IF(BO76=0,"",(BO76/Q76)))</f>
        <v>0</v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>
        <v>1</v>
      </c>
      <c r="CH76" s="134">
        <f>IF(Q76=0,"",IF(CG76=0,"",(CG76/Q76)))</f>
        <v>0.33333333333333</v>
      </c>
      <c r="CI76" s="135"/>
      <c r="CJ76" s="136">
        <f>IFERROR(CI76/CG76,"-")</f>
        <v>0</v>
      </c>
      <c r="CK76" s="137"/>
      <c r="CL76" s="138">
        <f>IFERROR(CK76/CG76,"-")</f>
        <v>0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237</v>
      </c>
      <c r="C77" s="189" t="s">
        <v>58</v>
      </c>
      <c r="D77" s="189"/>
      <c r="E77" s="189" t="s">
        <v>235</v>
      </c>
      <c r="F77" s="189" t="s">
        <v>236</v>
      </c>
      <c r="G77" s="189" t="s">
        <v>66</v>
      </c>
      <c r="H77" s="89"/>
      <c r="I77" s="89"/>
      <c r="J77" s="89"/>
      <c r="K77" s="181"/>
      <c r="L77" s="80">
        <v>21</v>
      </c>
      <c r="M77" s="80">
        <v>14</v>
      </c>
      <c r="N77" s="80">
        <v>5</v>
      </c>
      <c r="O77" s="91">
        <v>3</v>
      </c>
      <c r="P77" s="92">
        <v>0</v>
      </c>
      <c r="Q77" s="93">
        <f>O77+P77</f>
        <v>3</v>
      </c>
      <c r="R77" s="81">
        <f>IFERROR(Q77/N77,"-")</f>
        <v>0.6</v>
      </c>
      <c r="S77" s="80">
        <v>2</v>
      </c>
      <c r="T77" s="80">
        <v>0</v>
      </c>
      <c r="U77" s="81">
        <f>IFERROR(T77/(Q77),"-")</f>
        <v>0</v>
      </c>
      <c r="V77" s="82"/>
      <c r="W77" s="83">
        <v>2</v>
      </c>
      <c r="X77" s="81">
        <f>IF(Q77=0,"-",W77/Q77)</f>
        <v>0.66666666666667</v>
      </c>
      <c r="Y77" s="186">
        <v>29000</v>
      </c>
      <c r="Z77" s="187">
        <f>IFERROR(Y77/Q77,"-")</f>
        <v>9666.6666666667</v>
      </c>
      <c r="AA77" s="187">
        <f>IFERROR(Y77/W77,"-")</f>
        <v>14500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2</v>
      </c>
      <c r="BY77" s="127">
        <f>IF(Q77=0,"",IF(BX77=0,"",(BX77/Q77)))</f>
        <v>0.66666666666667</v>
      </c>
      <c r="BZ77" s="128">
        <v>2</v>
      </c>
      <c r="CA77" s="129">
        <f>IFERROR(BZ77/BX77,"-")</f>
        <v>1</v>
      </c>
      <c r="CB77" s="130">
        <v>29000</v>
      </c>
      <c r="CC77" s="131">
        <f>IFERROR(CB77/BX77,"-")</f>
        <v>14500</v>
      </c>
      <c r="CD77" s="132"/>
      <c r="CE77" s="132">
        <v>1</v>
      </c>
      <c r="CF77" s="132">
        <v>1</v>
      </c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2</v>
      </c>
      <c r="CQ77" s="141">
        <v>29000</v>
      </c>
      <c r="CR77" s="141">
        <v>23000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30"/>
      <c r="B78" s="86"/>
      <c r="C78" s="86"/>
      <c r="D78" s="87"/>
      <c r="E78" s="87"/>
      <c r="F78" s="87"/>
      <c r="G78" s="88"/>
      <c r="H78" s="89"/>
      <c r="I78" s="89"/>
      <c r="J78" s="89"/>
      <c r="K78" s="182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58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30"/>
      <c r="B79" s="37"/>
      <c r="C79" s="37"/>
      <c r="D79" s="21"/>
      <c r="E79" s="21"/>
      <c r="F79" s="21"/>
      <c r="G79" s="22"/>
      <c r="H79" s="36"/>
      <c r="I79" s="36"/>
      <c r="J79" s="74"/>
      <c r="K79" s="183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60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19">
        <f>AC80</f>
        <v>1.0119299610895</v>
      </c>
      <c r="B80" s="39"/>
      <c r="C80" s="39"/>
      <c r="D80" s="39"/>
      <c r="E80" s="39"/>
      <c r="F80" s="39"/>
      <c r="G80" s="39"/>
      <c r="H80" s="40" t="s">
        <v>238</v>
      </c>
      <c r="I80" s="40"/>
      <c r="J80" s="40"/>
      <c r="K80" s="184">
        <f>SUM(K6:K79)</f>
        <v>2570000</v>
      </c>
      <c r="L80" s="41">
        <f>SUM(L6:L79)</f>
        <v>684</v>
      </c>
      <c r="M80" s="41">
        <f>SUM(M6:M79)</f>
        <v>296</v>
      </c>
      <c r="N80" s="41">
        <f>SUM(N6:N79)</f>
        <v>745</v>
      </c>
      <c r="O80" s="41">
        <f>SUM(O6:O79)</f>
        <v>160</v>
      </c>
      <c r="P80" s="41">
        <f>SUM(P6:P79)</f>
        <v>3</v>
      </c>
      <c r="Q80" s="41">
        <f>SUM(Q6:Q79)</f>
        <v>163</v>
      </c>
      <c r="R80" s="42">
        <f>IFERROR(Q80/N80,"-")</f>
        <v>0.21879194630872</v>
      </c>
      <c r="S80" s="77">
        <f>SUM(S6:S79)</f>
        <v>18</v>
      </c>
      <c r="T80" s="77">
        <f>SUM(T6:T79)</f>
        <v>29</v>
      </c>
      <c r="U80" s="42">
        <f>IFERROR(S80/Q80,"-")</f>
        <v>0.11042944785276</v>
      </c>
      <c r="V80" s="43">
        <f>IFERROR(K80/Q80,"-")</f>
        <v>15766.871165644</v>
      </c>
      <c r="W80" s="44">
        <f>SUM(W6:W79)</f>
        <v>26</v>
      </c>
      <c r="X80" s="42">
        <f>IFERROR(W80/Q80,"-")</f>
        <v>0.15950920245399</v>
      </c>
      <c r="Y80" s="184">
        <f>SUM(Y6:Y79)</f>
        <v>2600660</v>
      </c>
      <c r="Z80" s="184">
        <f>IFERROR(Y80/Q80,"-")</f>
        <v>15954.969325153</v>
      </c>
      <c r="AA80" s="184">
        <f>IFERROR(Y80/W80,"-")</f>
        <v>100025.38461538</v>
      </c>
      <c r="AB80" s="184">
        <f>Y80-K80</f>
        <v>30660</v>
      </c>
      <c r="AC80" s="46">
        <f>Y80/K80</f>
        <v>1.0119299610895</v>
      </c>
      <c r="AD80" s="59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  <mergeCell ref="A27:A36"/>
    <mergeCell ref="K27:K36"/>
    <mergeCell ref="V27:V36"/>
    <mergeCell ref="AB27:AB36"/>
    <mergeCell ref="AC27:AC36"/>
    <mergeCell ref="A37:A41"/>
    <mergeCell ref="K37:K41"/>
    <mergeCell ref="V37:V41"/>
    <mergeCell ref="AB37:AB41"/>
    <mergeCell ref="AC37:AC41"/>
    <mergeCell ref="A42:A45"/>
    <mergeCell ref="K42:K45"/>
    <mergeCell ref="V42:V45"/>
    <mergeCell ref="AB42:AB45"/>
    <mergeCell ref="AC42:AC45"/>
    <mergeCell ref="A46:A61"/>
    <mergeCell ref="K46:K61"/>
    <mergeCell ref="V46:V61"/>
    <mergeCell ref="AB46:AB61"/>
    <mergeCell ref="AC46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6.5266666666667</v>
      </c>
      <c r="B6" s="189" t="s">
        <v>240</v>
      </c>
      <c r="C6" s="189" t="s">
        <v>241</v>
      </c>
      <c r="D6" s="189" t="s">
        <v>242</v>
      </c>
      <c r="E6" s="189" t="s">
        <v>243</v>
      </c>
      <c r="F6" s="189"/>
      <c r="G6" s="189" t="s">
        <v>61</v>
      </c>
      <c r="H6" s="89" t="s">
        <v>244</v>
      </c>
      <c r="I6" s="89" t="s">
        <v>245</v>
      </c>
      <c r="J6" s="89" t="s">
        <v>121</v>
      </c>
      <c r="K6" s="181">
        <v>75000</v>
      </c>
      <c r="L6" s="80">
        <v>28</v>
      </c>
      <c r="M6" s="80">
        <v>0</v>
      </c>
      <c r="N6" s="80">
        <v>135</v>
      </c>
      <c r="O6" s="91">
        <v>17</v>
      </c>
      <c r="P6" s="92">
        <v>0</v>
      </c>
      <c r="Q6" s="93">
        <f>O6+P6</f>
        <v>17</v>
      </c>
      <c r="R6" s="81">
        <f>IFERROR(Q6/N6,"-")</f>
        <v>0.12592592592593</v>
      </c>
      <c r="S6" s="80">
        <v>0</v>
      </c>
      <c r="T6" s="80">
        <v>4</v>
      </c>
      <c r="U6" s="81">
        <f>IFERROR(T6/(Q6),"-")</f>
        <v>0.23529411764706</v>
      </c>
      <c r="V6" s="82">
        <f>IFERROR(K6/SUM(Q6:Q7),"-")</f>
        <v>3000</v>
      </c>
      <c r="W6" s="83">
        <v>2</v>
      </c>
      <c r="X6" s="81">
        <f>IF(Q6=0,"-",W6/Q6)</f>
        <v>0.11764705882353</v>
      </c>
      <c r="Y6" s="186">
        <v>23000</v>
      </c>
      <c r="Z6" s="187">
        <f>IFERROR(Y6/Q6,"-")</f>
        <v>1352.9411764706</v>
      </c>
      <c r="AA6" s="187">
        <f>IFERROR(Y6/W6,"-")</f>
        <v>11500</v>
      </c>
      <c r="AB6" s="181">
        <f>SUM(Y6:Y7)-SUM(K6:K7)</f>
        <v>414500</v>
      </c>
      <c r="AC6" s="85">
        <f>SUM(Y6:Y7)/SUM(K6:K7)</f>
        <v>6.5266666666667</v>
      </c>
      <c r="AD6" s="78"/>
      <c r="AE6" s="94">
        <v>2</v>
      </c>
      <c r="AF6" s="95">
        <f>IF(Q6=0,"",IF(AE6=0,"",(AE6/Q6)))</f>
        <v>0.11764705882353</v>
      </c>
      <c r="AG6" s="94">
        <v>1</v>
      </c>
      <c r="AH6" s="96">
        <f>IFERROR(AG6/AE6,"-")</f>
        <v>0.5</v>
      </c>
      <c r="AI6" s="97">
        <v>10000</v>
      </c>
      <c r="AJ6" s="98">
        <f>IFERROR(AI6/AE6,"-")</f>
        <v>5000</v>
      </c>
      <c r="AK6" s="99">
        <v>1</v>
      </c>
      <c r="AL6" s="99"/>
      <c r="AM6" s="99"/>
      <c r="AN6" s="100">
        <v>7</v>
      </c>
      <c r="AO6" s="101">
        <f>IF(Q6=0,"",IF(AN6=0,"",(AN6/Q6)))</f>
        <v>0.41176470588235</v>
      </c>
      <c r="AP6" s="100">
        <v>1</v>
      </c>
      <c r="AQ6" s="102">
        <f>IFERROR(AP6/AN6,"-")</f>
        <v>0.14285714285714</v>
      </c>
      <c r="AR6" s="103">
        <v>13000</v>
      </c>
      <c r="AS6" s="104">
        <f>IFERROR(AR6/AN6,"-")</f>
        <v>1857.1428571429</v>
      </c>
      <c r="AT6" s="105"/>
      <c r="AU6" s="105"/>
      <c r="AV6" s="105">
        <v>1</v>
      </c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0.11764705882353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0.11764705882353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0.17647058823529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0.058823529411765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23000</v>
      </c>
      <c r="CR6" s="141">
        <v>13000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246</v>
      </c>
      <c r="C7" s="189" t="s">
        <v>241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84</v>
      </c>
      <c r="M7" s="80">
        <v>38</v>
      </c>
      <c r="N7" s="80">
        <v>19</v>
      </c>
      <c r="O7" s="91">
        <v>8</v>
      </c>
      <c r="P7" s="92">
        <v>0</v>
      </c>
      <c r="Q7" s="93">
        <f>O7+P7</f>
        <v>8</v>
      </c>
      <c r="R7" s="81">
        <f>IFERROR(Q7/N7,"-")</f>
        <v>0.42105263157895</v>
      </c>
      <c r="S7" s="80">
        <v>3</v>
      </c>
      <c r="T7" s="80">
        <v>0</v>
      </c>
      <c r="U7" s="81">
        <f>IFERROR(T7/(Q7),"-")</f>
        <v>0</v>
      </c>
      <c r="V7" s="82"/>
      <c r="W7" s="83">
        <v>3</v>
      </c>
      <c r="X7" s="81">
        <f>IF(Q7=0,"-",W7/Q7)</f>
        <v>0.375</v>
      </c>
      <c r="Y7" s="186">
        <v>466500</v>
      </c>
      <c r="Z7" s="187">
        <f>IFERROR(Y7/Q7,"-")</f>
        <v>58312.5</v>
      </c>
      <c r="AA7" s="187">
        <f>IFERROR(Y7/W7,"-")</f>
        <v>155500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0.125</v>
      </c>
      <c r="BQ7" s="121">
        <v>1</v>
      </c>
      <c r="BR7" s="122">
        <f>IFERROR(BQ7/BO7,"-")</f>
        <v>1</v>
      </c>
      <c r="BS7" s="123">
        <v>3500</v>
      </c>
      <c r="BT7" s="124">
        <f>IFERROR(BS7/BO7,"-")</f>
        <v>3500</v>
      </c>
      <c r="BU7" s="125"/>
      <c r="BV7" s="125"/>
      <c r="BW7" s="125">
        <v>1</v>
      </c>
      <c r="BX7" s="126">
        <v>1</v>
      </c>
      <c r="BY7" s="127">
        <f>IF(Q7=0,"",IF(BX7=0,"",(BX7/Q7)))</f>
        <v>0.125</v>
      </c>
      <c r="BZ7" s="128">
        <v>1</v>
      </c>
      <c r="CA7" s="129">
        <f>IFERROR(BZ7/BX7,"-")</f>
        <v>1</v>
      </c>
      <c r="CB7" s="130">
        <v>3000</v>
      </c>
      <c r="CC7" s="131">
        <f>IFERROR(CB7/BX7,"-")</f>
        <v>3000</v>
      </c>
      <c r="CD7" s="132">
        <v>1</v>
      </c>
      <c r="CE7" s="132"/>
      <c r="CF7" s="132"/>
      <c r="CG7" s="133">
        <v>2</v>
      </c>
      <c r="CH7" s="134">
        <f>IF(Q7=0,"",IF(CG7=0,"",(CG7/Q7)))</f>
        <v>0.25</v>
      </c>
      <c r="CI7" s="135">
        <v>1</v>
      </c>
      <c r="CJ7" s="136">
        <f>IFERROR(CI7/CG7,"-")</f>
        <v>0.5</v>
      </c>
      <c r="CK7" s="137">
        <v>460000</v>
      </c>
      <c r="CL7" s="138">
        <f>IFERROR(CK7/CG7,"-")</f>
        <v>230000</v>
      </c>
      <c r="CM7" s="139"/>
      <c r="CN7" s="139"/>
      <c r="CO7" s="139">
        <v>1</v>
      </c>
      <c r="CP7" s="140">
        <v>3</v>
      </c>
      <c r="CQ7" s="141">
        <v>466500</v>
      </c>
      <c r="CR7" s="141">
        <v>460000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2.5428571428571</v>
      </c>
      <c r="B8" s="189" t="s">
        <v>247</v>
      </c>
      <c r="C8" s="189" t="s">
        <v>241</v>
      </c>
      <c r="D8" s="189" t="s">
        <v>248</v>
      </c>
      <c r="E8" s="189" t="s">
        <v>249</v>
      </c>
      <c r="F8" s="189"/>
      <c r="G8" s="189" t="s">
        <v>73</v>
      </c>
      <c r="H8" s="89" t="s">
        <v>250</v>
      </c>
      <c r="I8" s="89" t="s">
        <v>251</v>
      </c>
      <c r="J8" s="89" t="s">
        <v>252</v>
      </c>
      <c r="K8" s="181">
        <v>105000</v>
      </c>
      <c r="L8" s="80">
        <v>0</v>
      </c>
      <c r="M8" s="80">
        <v>0</v>
      </c>
      <c r="N8" s="80">
        <v>0</v>
      </c>
      <c r="O8" s="91">
        <v>46</v>
      </c>
      <c r="P8" s="92">
        <v>0</v>
      </c>
      <c r="Q8" s="93">
        <f>O8+P8</f>
        <v>46</v>
      </c>
      <c r="R8" s="81" t="str">
        <f>IFERROR(Q8/N8,"-")</f>
        <v>-</v>
      </c>
      <c r="S8" s="80">
        <v>1</v>
      </c>
      <c r="T8" s="80">
        <v>3</v>
      </c>
      <c r="U8" s="81">
        <f>IFERROR(T8/(Q8),"-")</f>
        <v>0.065217391304348</v>
      </c>
      <c r="V8" s="82">
        <f>IFERROR(K8/SUM(Q8:Q9),"-")</f>
        <v>1810.3448275862</v>
      </c>
      <c r="W8" s="83">
        <v>7</v>
      </c>
      <c r="X8" s="81">
        <f>IF(Q8=0,"-",W8/Q8)</f>
        <v>0.15217391304348</v>
      </c>
      <c r="Y8" s="186">
        <v>61000</v>
      </c>
      <c r="Z8" s="187">
        <f>IFERROR(Y8/Q8,"-")</f>
        <v>1326.0869565217</v>
      </c>
      <c r="AA8" s="187">
        <f>IFERROR(Y8/W8,"-")</f>
        <v>8714.2857142857</v>
      </c>
      <c r="AB8" s="181">
        <f>SUM(Y8:Y9)-SUM(K8:K9)</f>
        <v>162000</v>
      </c>
      <c r="AC8" s="85">
        <f>SUM(Y8:Y9)/SUM(K8:K9)</f>
        <v>2.5428571428571</v>
      </c>
      <c r="AD8" s="78"/>
      <c r="AE8" s="94">
        <v>2</v>
      </c>
      <c r="AF8" s="95">
        <f>IF(Q8=0,"",IF(AE8=0,"",(AE8/Q8)))</f>
        <v>0.043478260869565</v>
      </c>
      <c r="AG8" s="94">
        <v>1</v>
      </c>
      <c r="AH8" s="96">
        <f>IFERROR(AG8/AE8,"-")</f>
        <v>0.5</v>
      </c>
      <c r="AI8" s="97">
        <v>3000</v>
      </c>
      <c r="AJ8" s="98">
        <f>IFERROR(AI8/AE8,"-")</f>
        <v>1500</v>
      </c>
      <c r="AK8" s="99">
        <v>1</v>
      </c>
      <c r="AL8" s="99"/>
      <c r="AM8" s="99"/>
      <c r="AN8" s="100">
        <v>14</v>
      </c>
      <c r="AO8" s="101">
        <f>IF(Q8=0,"",IF(AN8=0,"",(AN8/Q8)))</f>
        <v>0.30434782608696</v>
      </c>
      <c r="AP8" s="100">
        <v>2</v>
      </c>
      <c r="AQ8" s="102">
        <f>IFERROR(AP8/AN8,"-")</f>
        <v>0.14285714285714</v>
      </c>
      <c r="AR8" s="103">
        <v>4000</v>
      </c>
      <c r="AS8" s="104">
        <f>IFERROR(AR8/AN8,"-")</f>
        <v>285.71428571429</v>
      </c>
      <c r="AT8" s="105">
        <v>2</v>
      </c>
      <c r="AU8" s="105"/>
      <c r="AV8" s="105"/>
      <c r="AW8" s="106">
        <v>3</v>
      </c>
      <c r="AX8" s="107">
        <f>IF(Q8=0,"",IF(AW8=0,"",(AW8/Q8)))</f>
        <v>0.065217391304348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8</v>
      </c>
      <c r="BG8" s="113">
        <f>IF(Q8=0,"",IF(BF8=0,"",(BF8/Q8)))</f>
        <v>0.17391304347826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10</v>
      </c>
      <c r="BP8" s="120">
        <f>IF(Q8=0,"",IF(BO8=0,"",(BO8/Q8)))</f>
        <v>0.21739130434783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7</v>
      </c>
      <c r="BY8" s="127">
        <f>IF(Q8=0,"",IF(BX8=0,"",(BX8/Q8)))</f>
        <v>0.15217391304348</v>
      </c>
      <c r="BZ8" s="128">
        <v>3</v>
      </c>
      <c r="CA8" s="129">
        <f>IFERROR(BZ8/BX8,"-")</f>
        <v>0.42857142857143</v>
      </c>
      <c r="CB8" s="130">
        <v>51000</v>
      </c>
      <c r="CC8" s="131">
        <f>IFERROR(CB8/BX8,"-")</f>
        <v>7285.7142857143</v>
      </c>
      <c r="CD8" s="132"/>
      <c r="CE8" s="132"/>
      <c r="CF8" s="132">
        <v>3</v>
      </c>
      <c r="CG8" s="133">
        <v>2</v>
      </c>
      <c r="CH8" s="134">
        <f>IF(Q8=0,"",IF(CG8=0,"",(CG8/Q8)))</f>
        <v>0.043478260869565</v>
      </c>
      <c r="CI8" s="135">
        <v>1</v>
      </c>
      <c r="CJ8" s="136">
        <f>IFERROR(CI8/CG8,"-")</f>
        <v>0.5</v>
      </c>
      <c r="CK8" s="137">
        <v>6000</v>
      </c>
      <c r="CL8" s="138">
        <f>IFERROR(CK8/CG8,"-")</f>
        <v>3000</v>
      </c>
      <c r="CM8" s="139"/>
      <c r="CN8" s="139">
        <v>1</v>
      </c>
      <c r="CO8" s="139"/>
      <c r="CP8" s="140">
        <v>7</v>
      </c>
      <c r="CQ8" s="141">
        <v>61000</v>
      </c>
      <c r="CR8" s="141">
        <v>25000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253</v>
      </c>
      <c r="C9" s="189" t="s">
        <v>241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72</v>
      </c>
      <c r="M9" s="80">
        <v>49</v>
      </c>
      <c r="N9" s="80">
        <v>29</v>
      </c>
      <c r="O9" s="91">
        <v>12</v>
      </c>
      <c r="P9" s="92">
        <v>0</v>
      </c>
      <c r="Q9" s="93">
        <f>O9+P9</f>
        <v>12</v>
      </c>
      <c r="R9" s="81">
        <f>IFERROR(Q9/N9,"-")</f>
        <v>0.41379310344828</v>
      </c>
      <c r="S9" s="80">
        <v>3</v>
      </c>
      <c r="T9" s="80">
        <v>1</v>
      </c>
      <c r="U9" s="81">
        <f>IFERROR(T9/(Q9),"-")</f>
        <v>0.083333333333333</v>
      </c>
      <c r="V9" s="82"/>
      <c r="W9" s="83">
        <v>3</v>
      </c>
      <c r="X9" s="81">
        <f>IF(Q9=0,"-",W9/Q9)</f>
        <v>0.25</v>
      </c>
      <c r="Y9" s="186">
        <v>206000</v>
      </c>
      <c r="Z9" s="187">
        <f>IFERROR(Y9/Q9,"-")</f>
        <v>17166.666666667</v>
      </c>
      <c r="AA9" s="187">
        <f>IFERROR(Y9/W9,"-")</f>
        <v>68666.666666667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0.083333333333333</v>
      </c>
      <c r="AP9" s="100">
        <v>1</v>
      </c>
      <c r="AQ9" s="102">
        <f>IFERROR(AP9/AN9,"-")</f>
        <v>1</v>
      </c>
      <c r="AR9" s="103">
        <v>6000</v>
      </c>
      <c r="AS9" s="104">
        <f>IFERROR(AR9/AN9,"-")</f>
        <v>6000</v>
      </c>
      <c r="AT9" s="105"/>
      <c r="AU9" s="105">
        <v>1</v>
      </c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0.25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3</v>
      </c>
      <c r="BP9" s="120">
        <f>IF(Q9=0,"",IF(BO9=0,"",(BO9/Q9)))</f>
        <v>0.25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0.25</v>
      </c>
      <c r="BZ9" s="128">
        <v>1</v>
      </c>
      <c r="CA9" s="129">
        <f>IFERROR(BZ9/BX9,"-")</f>
        <v>0.33333333333333</v>
      </c>
      <c r="CB9" s="130">
        <v>3000</v>
      </c>
      <c r="CC9" s="131">
        <f>IFERROR(CB9/BX9,"-")</f>
        <v>1000</v>
      </c>
      <c r="CD9" s="132">
        <v>1</v>
      </c>
      <c r="CE9" s="132"/>
      <c r="CF9" s="132"/>
      <c r="CG9" s="133">
        <v>2</v>
      </c>
      <c r="CH9" s="134">
        <f>IF(Q9=0,"",IF(CG9=0,"",(CG9/Q9)))</f>
        <v>0.16666666666667</v>
      </c>
      <c r="CI9" s="135">
        <v>1</v>
      </c>
      <c r="CJ9" s="136">
        <f>IFERROR(CI9/CG9,"-")</f>
        <v>0.5</v>
      </c>
      <c r="CK9" s="137">
        <v>203000</v>
      </c>
      <c r="CL9" s="138">
        <f>IFERROR(CK9/CG9,"-")</f>
        <v>101500</v>
      </c>
      <c r="CM9" s="139"/>
      <c r="CN9" s="139"/>
      <c r="CO9" s="139">
        <v>1</v>
      </c>
      <c r="CP9" s="140">
        <v>3</v>
      </c>
      <c r="CQ9" s="141">
        <v>206000</v>
      </c>
      <c r="CR9" s="141">
        <v>203000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0.04</v>
      </c>
      <c r="B10" s="189" t="s">
        <v>254</v>
      </c>
      <c r="C10" s="189" t="s">
        <v>241</v>
      </c>
      <c r="D10" s="189" t="s">
        <v>242</v>
      </c>
      <c r="E10" s="189" t="s">
        <v>255</v>
      </c>
      <c r="F10" s="189"/>
      <c r="G10" s="189" t="s">
        <v>61</v>
      </c>
      <c r="H10" s="89" t="s">
        <v>256</v>
      </c>
      <c r="I10" s="89" t="s">
        <v>245</v>
      </c>
      <c r="J10" s="89" t="s">
        <v>257</v>
      </c>
      <c r="K10" s="181">
        <v>75000</v>
      </c>
      <c r="L10" s="80">
        <v>19</v>
      </c>
      <c r="M10" s="80">
        <v>0</v>
      </c>
      <c r="N10" s="80">
        <v>110</v>
      </c>
      <c r="O10" s="91">
        <v>7</v>
      </c>
      <c r="P10" s="92">
        <v>0</v>
      </c>
      <c r="Q10" s="93">
        <f>O10+P10</f>
        <v>7</v>
      </c>
      <c r="R10" s="81">
        <f>IFERROR(Q10/N10,"-")</f>
        <v>0.063636363636364</v>
      </c>
      <c r="S10" s="80">
        <v>1</v>
      </c>
      <c r="T10" s="80">
        <v>0</v>
      </c>
      <c r="U10" s="81">
        <f>IFERROR(T10/(Q10),"-")</f>
        <v>0</v>
      </c>
      <c r="V10" s="82">
        <f>IFERROR(K10/SUM(Q10:Q11),"-")</f>
        <v>6818.1818181818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-72000</v>
      </c>
      <c r="AC10" s="85">
        <f>SUM(Y10:Y11)/SUM(K10:K11)</f>
        <v>0.04</v>
      </c>
      <c r="AD10" s="78"/>
      <c r="AE10" s="94">
        <v>1</v>
      </c>
      <c r="AF10" s="95">
        <f>IF(Q10=0,"",IF(AE10=0,"",(AE10/Q10)))</f>
        <v>0.14285714285714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</v>
      </c>
      <c r="AO10" s="101">
        <f>IF(Q10=0,"",IF(AN10=0,"",(AN10/Q10)))</f>
        <v>0.28571428571429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0.14285714285714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0.28571428571429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0.14285714285714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258</v>
      </c>
      <c r="C11" s="189" t="s">
        <v>241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43</v>
      </c>
      <c r="M11" s="80">
        <v>27</v>
      </c>
      <c r="N11" s="80">
        <v>6</v>
      </c>
      <c r="O11" s="91">
        <v>4</v>
      </c>
      <c r="P11" s="92">
        <v>0</v>
      </c>
      <c r="Q11" s="93">
        <f>O11+P11</f>
        <v>4</v>
      </c>
      <c r="R11" s="81">
        <f>IFERROR(Q11/N11,"-")</f>
        <v>0.66666666666667</v>
      </c>
      <c r="S11" s="80">
        <v>0</v>
      </c>
      <c r="T11" s="80">
        <v>2</v>
      </c>
      <c r="U11" s="81">
        <f>IFERROR(T11/(Q11),"-")</f>
        <v>0.5</v>
      </c>
      <c r="V11" s="82"/>
      <c r="W11" s="83">
        <v>1</v>
      </c>
      <c r="X11" s="81">
        <f>IF(Q11=0,"-",W11/Q11)</f>
        <v>0.25</v>
      </c>
      <c r="Y11" s="186">
        <v>3000</v>
      </c>
      <c r="Z11" s="187">
        <f>IFERROR(Y11/Q11,"-")</f>
        <v>750</v>
      </c>
      <c r="AA11" s="187">
        <f>IFERROR(Y11/W11,"-")</f>
        <v>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0.25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0.25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0.25</v>
      </c>
      <c r="BZ11" s="128">
        <v>1</v>
      </c>
      <c r="CA11" s="129">
        <f>IFERROR(BZ11/BX11,"-")</f>
        <v>1</v>
      </c>
      <c r="CB11" s="130">
        <v>6000</v>
      </c>
      <c r="CC11" s="131">
        <f>IFERROR(CB11/BX11,"-")</f>
        <v>6000</v>
      </c>
      <c r="CD11" s="132"/>
      <c r="CE11" s="132">
        <v>1</v>
      </c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</v>
      </c>
      <c r="B12" s="189" t="s">
        <v>259</v>
      </c>
      <c r="C12" s="189" t="s">
        <v>241</v>
      </c>
      <c r="D12" s="189" t="s">
        <v>260</v>
      </c>
      <c r="E12" s="189" t="s">
        <v>261</v>
      </c>
      <c r="F12" s="189"/>
      <c r="G12" s="189" t="s">
        <v>73</v>
      </c>
      <c r="H12" s="89" t="s">
        <v>262</v>
      </c>
      <c r="I12" s="89" t="s">
        <v>251</v>
      </c>
      <c r="J12" s="89" t="s">
        <v>263</v>
      </c>
      <c r="K12" s="181">
        <v>125000</v>
      </c>
      <c r="L12" s="80">
        <v>0</v>
      </c>
      <c r="M12" s="80">
        <v>0</v>
      </c>
      <c r="N12" s="80">
        <v>0</v>
      </c>
      <c r="O12" s="91">
        <v>29</v>
      </c>
      <c r="P12" s="92">
        <v>0</v>
      </c>
      <c r="Q12" s="93">
        <f>O12+P12</f>
        <v>29</v>
      </c>
      <c r="R12" s="81" t="str">
        <f>IFERROR(Q12/N12,"-")</f>
        <v>-</v>
      </c>
      <c r="S12" s="80">
        <v>1</v>
      </c>
      <c r="T12" s="80">
        <v>3</v>
      </c>
      <c r="U12" s="81">
        <f>IFERROR(T12/(Q12),"-")</f>
        <v>0.10344827586207</v>
      </c>
      <c r="V12" s="82">
        <f>IFERROR(K12/SUM(Q12:Q13),"-")</f>
        <v>3787.8787878788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-125000</v>
      </c>
      <c r="AC12" s="85">
        <f>SUM(Y12:Y13)/SUM(K12:K13)</f>
        <v>0</v>
      </c>
      <c r="AD12" s="78"/>
      <c r="AE12" s="94">
        <v>4</v>
      </c>
      <c r="AF12" s="95">
        <f>IF(Q12=0,"",IF(AE12=0,"",(AE12/Q12)))</f>
        <v>0.13793103448276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0.37931034482759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5</v>
      </c>
      <c r="AX12" s="107">
        <f>IF(Q12=0,"",IF(AW12=0,"",(AW12/Q12)))</f>
        <v>0.17241379310345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0.10344827586207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6</v>
      </c>
      <c r="BP12" s="120">
        <f>IF(Q12=0,"",IF(BO12=0,"",(BO12/Q12)))</f>
        <v>0.20689655172414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264</v>
      </c>
      <c r="C13" s="189" t="s">
        <v>241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45</v>
      </c>
      <c r="M13" s="80">
        <v>18</v>
      </c>
      <c r="N13" s="80">
        <v>4</v>
      </c>
      <c r="O13" s="91">
        <v>4</v>
      </c>
      <c r="P13" s="92">
        <v>0</v>
      </c>
      <c r="Q13" s="93">
        <f>O13+P13</f>
        <v>4</v>
      </c>
      <c r="R13" s="81">
        <f>IFERROR(Q13/N13,"-")</f>
        <v>1</v>
      </c>
      <c r="S13" s="80">
        <v>2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1.9986842105263</v>
      </c>
      <c r="B16" s="39"/>
      <c r="C16" s="39"/>
      <c r="D16" s="39"/>
      <c r="E16" s="39"/>
      <c r="F16" s="39"/>
      <c r="G16" s="39"/>
      <c r="H16" s="40" t="s">
        <v>265</v>
      </c>
      <c r="I16" s="40"/>
      <c r="J16" s="40"/>
      <c r="K16" s="184">
        <f>SUM(K6:K15)</f>
        <v>380000</v>
      </c>
      <c r="L16" s="41">
        <f>SUM(L6:L15)</f>
        <v>291</v>
      </c>
      <c r="M16" s="41">
        <f>SUM(M6:M15)</f>
        <v>132</v>
      </c>
      <c r="N16" s="41">
        <f>SUM(N6:N15)</f>
        <v>303</v>
      </c>
      <c r="O16" s="41">
        <f>SUM(O6:O15)</f>
        <v>127</v>
      </c>
      <c r="P16" s="41">
        <f>SUM(P6:P15)</f>
        <v>0</v>
      </c>
      <c r="Q16" s="41">
        <f>SUM(Q6:Q15)</f>
        <v>127</v>
      </c>
      <c r="R16" s="42">
        <f>IFERROR(Q16/N16,"-")</f>
        <v>0.41914191419142</v>
      </c>
      <c r="S16" s="77">
        <f>SUM(S6:S15)</f>
        <v>11</v>
      </c>
      <c r="T16" s="77">
        <f>SUM(T6:T15)</f>
        <v>13</v>
      </c>
      <c r="U16" s="42">
        <f>IFERROR(S16/Q16,"-")</f>
        <v>0.086614173228346</v>
      </c>
      <c r="V16" s="43">
        <f>IFERROR(K16/Q16,"-")</f>
        <v>2992.125984252</v>
      </c>
      <c r="W16" s="44">
        <f>SUM(W6:W15)</f>
        <v>16</v>
      </c>
      <c r="X16" s="42">
        <f>IFERROR(W16/Q16,"-")</f>
        <v>0.1259842519685</v>
      </c>
      <c r="Y16" s="184">
        <f>SUM(Y6:Y15)</f>
        <v>759500</v>
      </c>
      <c r="Z16" s="184">
        <f>IFERROR(Y16/Q16,"-")</f>
        <v>5980.3149606299</v>
      </c>
      <c r="AA16" s="184">
        <f>IFERROR(Y16/W16,"-")</f>
        <v>47468.75</v>
      </c>
      <c r="AB16" s="184">
        <f>Y16-K16</f>
        <v>379500</v>
      </c>
      <c r="AC16" s="46">
        <f>Y16/K16</f>
        <v>1.9986842105263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270</v>
      </c>
      <c r="C6" s="189" t="s">
        <v>271</v>
      </c>
      <c r="D6" s="189"/>
      <c r="E6" s="189" t="s">
        <v>61</v>
      </c>
      <c r="F6" s="89" t="s">
        <v>272</v>
      </c>
      <c r="G6" s="89" t="s">
        <v>273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274</v>
      </c>
      <c r="C7" s="189" t="s">
        <v>271</v>
      </c>
      <c r="D7" s="189"/>
      <c r="E7" s="189" t="s">
        <v>61</v>
      </c>
      <c r="F7" s="89" t="s">
        <v>275</v>
      </c>
      <c r="G7" s="89" t="s">
        <v>273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9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89" t="s">
        <v>282</v>
      </c>
      <c r="G6" s="89" t="s">
        <v>273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2.9276245650762</v>
      </c>
      <c r="B7" s="189" t="s">
        <v>283</v>
      </c>
      <c r="C7" s="189" t="s">
        <v>279</v>
      </c>
      <c r="D7" s="189" t="s">
        <v>280</v>
      </c>
      <c r="E7" s="189" t="s">
        <v>281</v>
      </c>
      <c r="F7" s="89" t="s">
        <v>284</v>
      </c>
      <c r="G7" s="89" t="s">
        <v>273</v>
      </c>
      <c r="H7" s="181">
        <v>2476296</v>
      </c>
      <c r="I7" s="80">
        <v>2610</v>
      </c>
      <c r="J7" s="80">
        <v>0</v>
      </c>
      <c r="K7" s="80">
        <v>126348</v>
      </c>
      <c r="L7" s="93">
        <v>763</v>
      </c>
      <c r="M7" s="81">
        <f>IFERROR(L7/K7,"-")</f>
        <v>0.0060388767530946</v>
      </c>
      <c r="N7" s="80">
        <v>90</v>
      </c>
      <c r="O7" s="80">
        <v>178</v>
      </c>
      <c r="P7" s="81">
        <f>IFERROR(N7/(L7),"-")</f>
        <v>0.11795543905636</v>
      </c>
      <c r="Q7" s="82">
        <f>IFERROR(H7/SUM(L7:L7),"-")</f>
        <v>3245.4731323722</v>
      </c>
      <c r="R7" s="83">
        <v>91</v>
      </c>
      <c r="S7" s="81">
        <f>IF(L7=0,"-",R7/L7)</f>
        <v>0.11926605504587</v>
      </c>
      <c r="T7" s="186">
        <v>7249665</v>
      </c>
      <c r="U7" s="187">
        <f>IFERROR(T7/L7,"-")</f>
        <v>9501.5268676278</v>
      </c>
      <c r="V7" s="187">
        <f>IFERROR(T7/R7,"-")</f>
        <v>79666.648351648</v>
      </c>
      <c r="W7" s="181">
        <f>SUM(T7:T7)-SUM(H7:H7)</f>
        <v>4773369</v>
      </c>
      <c r="X7" s="85">
        <f>SUM(T7:T7)/SUM(H7:H7)</f>
        <v>2.9276245650762</v>
      </c>
      <c r="Y7" s="78"/>
      <c r="Z7" s="94">
        <v>2</v>
      </c>
      <c r="AA7" s="95">
        <f>IF(L7=0,"",IF(Z7=0,"",(Z7/L7)))</f>
        <v>0.0026212319790301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</v>
      </c>
      <c r="AJ7" s="101">
        <f>IF(L7=0,"",IF(AI7=0,"",(AI7/L7)))</f>
        <v>0.0039318479685452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1</v>
      </c>
      <c r="AS7" s="107">
        <f>IF(L7=0,"",IF(AR7=0,"",(AR7/L7)))</f>
        <v>0.0013106159895151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26</v>
      </c>
      <c r="BB7" s="113">
        <f>IF(L7=0,"",IF(BA7=0,"",(BA7/L7)))</f>
        <v>0.034076015727392</v>
      </c>
      <c r="BC7" s="112">
        <v>4</v>
      </c>
      <c r="BD7" s="114">
        <f>IFERROR(BC7/BA7,"-")</f>
        <v>0.15384615384615</v>
      </c>
      <c r="BE7" s="115">
        <v>32080</v>
      </c>
      <c r="BF7" s="116">
        <f>IFERROR(BE7/BA7,"-")</f>
        <v>1233.8461538462</v>
      </c>
      <c r="BG7" s="117">
        <v>3</v>
      </c>
      <c r="BH7" s="117"/>
      <c r="BI7" s="117">
        <v>1</v>
      </c>
      <c r="BJ7" s="119">
        <v>338</v>
      </c>
      <c r="BK7" s="120">
        <f>IF(L7=0,"",IF(BJ7=0,"",(BJ7/L7)))</f>
        <v>0.44298820445609</v>
      </c>
      <c r="BL7" s="121">
        <v>37</v>
      </c>
      <c r="BM7" s="122">
        <f>IFERROR(BL7/BJ7,"-")</f>
        <v>0.1094674556213</v>
      </c>
      <c r="BN7" s="123">
        <v>811010</v>
      </c>
      <c r="BO7" s="124">
        <f>IFERROR(BN7/BJ7,"-")</f>
        <v>2399.4378698225</v>
      </c>
      <c r="BP7" s="125">
        <v>18</v>
      </c>
      <c r="BQ7" s="125">
        <v>6</v>
      </c>
      <c r="BR7" s="125">
        <v>13</v>
      </c>
      <c r="BS7" s="126">
        <v>278</v>
      </c>
      <c r="BT7" s="127">
        <f>IF(L7=0,"",IF(BS7=0,"",(BS7/L7)))</f>
        <v>0.36435124508519</v>
      </c>
      <c r="BU7" s="128">
        <v>37</v>
      </c>
      <c r="BV7" s="129">
        <f>IFERROR(BU7/BS7,"-")</f>
        <v>0.13309352517986</v>
      </c>
      <c r="BW7" s="130">
        <v>3581015</v>
      </c>
      <c r="BX7" s="131">
        <f>IFERROR(BW7/BS7,"-")</f>
        <v>12881.348920863</v>
      </c>
      <c r="BY7" s="132">
        <v>12</v>
      </c>
      <c r="BZ7" s="132">
        <v>2</v>
      </c>
      <c r="CA7" s="132">
        <v>23</v>
      </c>
      <c r="CB7" s="133">
        <v>115</v>
      </c>
      <c r="CC7" s="134">
        <f>IF(L7=0,"",IF(CB7=0,"",(CB7/L7)))</f>
        <v>0.15072083879423</v>
      </c>
      <c r="CD7" s="135">
        <v>13</v>
      </c>
      <c r="CE7" s="136">
        <f>IFERROR(CD7/CB7,"-")</f>
        <v>0.11304347826087</v>
      </c>
      <c r="CF7" s="137">
        <v>2825560</v>
      </c>
      <c r="CG7" s="138">
        <f>IFERROR(CF7/CB7,"-")</f>
        <v>24570.086956522</v>
      </c>
      <c r="CH7" s="139">
        <v>3</v>
      </c>
      <c r="CI7" s="139">
        <v>1</v>
      </c>
      <c r="CJ7" s="139">
        <v>9</v>
      </c>
      <c r="CK7" s="140">
        <v>91</v>
      </c>
      <c r="CL7" s="141">
        <v>7249665</v>
      </c>
      <c r="CM7" s="141">
        <v>1825015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0.90276051994949</v>
      </c>
      <c r="B8" s="189" t="s">
        <v>285</v>
      </c>
      <c r="C8" s="189" t="s">
        <v>279</v>
      </c>
      <c r="D8" s="189" t="s">
        <v>280</v>
      </c>
      <c r="E8" s="189" t="s">
        <v>281</v>
      </c>
      <c r="F8" s="89" t="s">
        <v>286</v>
      </c>
      <c r="G8" s="89" t="s">
        <v>273</v>
      </c>
      <c r="H8" s="181">
        <v>4140633</v>
      </c>
      <c r="I8" s="80">
        <v>3195</v>
      </c>
      <c r="J8" s="80">
        <v>0</v>
      </c>
      <c r="K8" s="80">
        <v>79629</v>
      </c>
      <c r="L8" s="93">
        <v>1438</v>
      </c>
      <c r="M8" s="81">
        <f>IFERROR(L8/K8,"-")</f>
        <v>0.018058747441259</v>
      </c>
      <c r="N8" s="80">
        <v>67</v>
      </c>
      <c r="O8" s="80">
        <v>549</v>
      </c>
      <c r="P8" s="81">
        <f>IFERROR(N8/(L8),"-")</f>
        <v>0.046592489568846</v>
      </c>
      <c r="Q8" s="82">
        <f>IFERROR(H8/SUM(L8:L8),"-")</f>
        <v>2879.4388038943</v>
      </c>
      <c r="R8" s="83">
        <v>143</v>
      </c>
      <c r="S8" s="81">
        <f>IF(L8=0,"-",R8/L8)</f>
        <v>0.099443671766342</v>
      </c>
      <c r="T8" s="186">
        <v>3738000</v>
      </c>
      <c r="U8" s="187">
        <f>IFERROR(T8/L8,"-")</f>
        <v>2599.4436717663</v>
      </c>
      <c r="V8" s="187">
        <f>IFERROR(T8/R8,"-")</f>
        <v>26139.86013986</v>
      </c>
      <c r="W8" s="181">
        <f>SUM(T8:T8)-SUM(H8:H8)</f>
        <v>-402633</v>
      </c>
      <c r="X8" s="85">
        <f>SUM(T8:T8)/SUM(H8:H8)</f>
        <v>0.90276051994949</v>
      </c>
      <c r="Y8" s="78"/>
      <c r="Z8" s="94">
        <v>67</v>
      </c>
      <c r="AA8" s="95">
        <f>IF(L8=0,"",IF(Z8=0,"",(Z8/L8)))</f>
        <v>0.046592489568846</v>
      </c>
      <c r="AB8" s="94">
        <v>1</v>
      </c>
      <c r="AC8" s="96">
        <f>IFERROR(AB8/Z8,"-")</f>
        <v>0.014925373134328</v>
      </c>
      <c r="AD8" s="97">
        <v>3000</v>
      </c>
      <c r="AE8" s="98">
        <f>IFERROR(AD8/Z8,"-")</f>
        <v>44.776119402985</v>
      </c>
      <c r="AF8" s="99">
        <v>1</v>
      </c>
      <c r="AG8" s="99"/>
      <c r="AH8" s="99"/>
      <c r="AI8" s="100">
        <v>225</v>
      </c>
      <c r="AJ8" s="101">
        <f>IF(L8=0,"",IF(AI8=0,"",(AI8/L8)))</f>
        <v>0.15646731571627</v>
      </c>
      <c r="AK8" s="100">
        <v>9</v>
      </c>
      <c r="AL8" s="102">
        <f>IFERROR(AK8/AI8,"-")</f>
        <v>0.04</v>
      </c>
      <c r="AM8" s="103">
        <v>24400</v>
      </c>
      <c r="AN8" s="104">
        <f>IFERROR(AM8/AI8,"-")</f>
        <v>108.44444444444</v>
      </c>
      <c r="AO8" s="105">
        <v>7</v>
      </c>
      <c r="AP8" s="105">
        <v>1</v>
      </c>
      <c r="AQ8" s="105">
        <v>1</v>
      </c>
      <c r="AR8" s="106">
        <v>211</v>
      </c>
      <c r="AS8" s="107">
        <f>IF(L8=0,"",IF(AR8=0,"",(AR8/L8)))</f>
        <v>0.14673157162726</v>
      </c>
      <c r="AT8" s="106">
        <v>11</v>
      </c>
      <c r="AU8" s="108">
        <f>IFERROR(AT8/AR8,"-")</f>
        <v>0.052132701421801</v>
      </c>
      <c r="AV8" s="109">
        <v>88500</v>
      </c>
      <c r="AW8" s="110">
        <f>IFERROR(AV8/AR8,"-")</f>
        <v>419.43127962085</v>
      </c>
      <c r="AX8" s="111">
        <v>5</v>
      </c>
      <c r="AY8" s="111">
        <v>2</v>
      </c>
      <c r="AZ8" s="111">
        <v>4</v>
      </c>
      <c r="BA8" s="112">
        <v>346</v>
      </c>
      <c r="BB8" s="113">
        <f>IF(L8=0,"",IF(BA8=0,"",(BA8/L8)))</f>
        <v>0.24061196105702</v>
      </c>
      <c r="BC8" s="112">
        <v>28</v>
      </c>
      <c r="BD8" s="114">
        <f>IFERROR(BC8/BA8,"-")</f>
        <v>0.080924855491329</v>
      </c>
      <c r="BE8" s="115">
        <v>250900</v>
      </c>
      <c r="BF8" s="116">
        <f>IFERROR(BE8/BA8,"-")</f>
        <v>725.14450867052</v>
      </c>
      <c r="BG8" s="117">
        <v>13</v>
      </c>
      <c r="BH8" s="117">
        <v>6</v>
      </c>
      <c r="BI8" s="117">
        <v>9</v>
      </c>
      <c r="BJ8" s="119">
        <v>384</v>
      </c>
      <c r="BK8" s="120">
        <f>IF(L8=0,"",IF(BJ8=0,"",(BJ8/L8)))</f>
        <v>0.26703755215577</v>
      </c>
      <c r="BL8" s="121">
        <v>56</v>
      </c>
      <c r="BM8" s="122">
        <f>IFERROR(BL8/BJ8,"-")</f>
        <v>0.14583333333333</v>
      </c>
      <c r="BN8" s="123">
        <v>1804200</v>
      </c>
      <c r="BO8" s="124">
        <f>IFERROR(BN8/BJ8,"-")</f>
        <v>4698.4375</v>
      </c>
      <c r="BP8" s="125">
        <v>25</v>
      </c>
      <c r="BQ8" s="125">
        <v>12</v>
      </c>
      <c r="BR8" s="125">
        <v>19</v>
      </c>
      <c r="BS8" s="126">
        <v>161</v>
      </c>
      <c r="BT8" s="127">
        <f>IF(L8=0,"",IF(BS8=0,"",(BS8/L8)))</f>
        <v>0.11196105702364</v>
      </c>
      <c r="BU8" s="128">
        <v>29</v>
      </c>
      <c r="BV8" s="129">
        <f>IFERROR(BU8/BS8,"-")</f>
        <v>0.18012422360248</v>
      </c>
      <c r="BW8" s="130">
        <v>1360000</v>
      </c>
      <c r="BX8" s="131">
        <f>IFERROR(BW8/BS8,"-")</f>
        <v>8447.2049689441</v>
      </c>
      <c r="BY8" s="132">
        <v>7</v>
      </c>
      <c r="BZ8" s="132">
        <v>7</v>
      </c>
      <c r="CA8" s="132">
        <v>15</v>
      </c>
      <c r="CB8" s="133">
        <v>44</v>
      </c>
      <c r="CC8" s="134">
        <f>IF(L8=0,"",IF(CB8=0,"",(CB8/L8)))</f>
        <v>0.030598052851182</v>
      </c>
      <c r="CD8" s="135">
        <v>9</v>
      </c>
      <c r="CE8" s="136">
        <f>IFERROR(CD8/CB8,"-")</f>
        <v>0.20454545454545</v>
      </c>
      <c r="CF8" s="137">
        <v>207000</v>
      </c>
      <c r="CG8" s="138">
        <f>IFERROR(CF8/CB8,"-")</f>
        <v>4704.5454545455</v>
      </c>
      <c r="CH8" s="139">
        <v>4</v>
      </c>
      <c r="CI8" s="139">
        <v>3</v>
      </c>
      <c r="CJ8" s="139">
        <v>2</v>
      </c>
      <c r="CK8" s="140">
        <v>143</v>
      </c>
      <c r="CL8" s="141">
        <v>3738000</v>
      </c>
      <c r="CM8" s="141">
        <v>860000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287</v>
      </c>
      <c r="C9" s="189" t="s">
        <v>279</v>
      </c>
      <c r="D9" s="189" t="s">
        <v>280</v>
      </c>
      <c r="E9" s="189" t="s">
        <v>281</v>
      </c>
      <c r="F9" s="89" t="s">
        <v>288</v>
      </c>
      <c r="G9" s="89" t="s">
        <v>273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2.2439129126032</v>
      </c>
      <c r="B10" s="189" t="s">
        <v>289</v>
      </c>
      <c r="C10" s="189" t="s">
        <v>279</v>
      </c>
      <c r="D10" s="189" t="s">
        <v>280</v>
      </c>
      <c r="E10" s="189" t="s">
        <v>281</v>
      </c>
      <c r="F10" s="89" t="s">
        <v>290</v>
      </c>
      <c r="G10" s="89" t="s">
        <v>273</v>
      </c>
      <c r="H10" s="181">
        <v>950126</v>
      </c>
      <c r="I10" s="80">
        <v>860</v>
      </c>
      <c r="J10" s="80">
        <v>0</v>
      </c>
      <c r="K10" s="80">
        <v>83089</v>
      </c>
      <c r="L10" s="93">
        <v>229</v>
      </c>
      <c r="M10" s="81">
        <f>IFERROR(L10/K10,"-")</f>
        <v>0.0027560808289906</v>
      </c>
      <c r="N10" s="80">
        <v>28</v>
      </c>
      <c r="O10" s="80">
        <v>46</v>
      </c>
      <c r="P10" s="81">
        <f>IFERROR(N10/(L10),"-")</f>
        <v>0.12227074235808</v>
      </c>
      <c r="Q10" s="82">
        <f>IFERROR(H10/SUM(L10:L10),"-")</f>
        <v>4149.0218340611</v>
      </c>
      <c r="R10" s="83">
        <v>32</v>
      </c>
      <c r="S10" s="81">
        <f>IF(L10=0,"-",R10/L10)</f>
        <v>0.13973799126638</v>
      </c>
      <c r="T10" s="186">
        <v>2132000</v>
      </c>
      <c r="U10" s="187">
        <f>IFERROR(T10/L10,"-")</f>
        <v>9310.0436681223</v>
      </c>
      <c r="V10" s="187">
        <f>IFERROR(T10/R10,"-")</f>
        <v>66625</v>
      </c>
      <c r="W10" s="181">
        <f>SUM(T10:T10)-SUM(H10:H10)</f>
        <v>1181874</v>
      </c>
      <c r="X10" s="85">
        <f>SUM(T10:T10)/SUM(H10:H10)</f>
        <v>2.2439129126032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1</v>
      </c>
      <c r="AS10" s="107">
        <f>IF(L10=0,"",IF(AR10=0,"",(AR10/L10)))</f>
        <v>0.0043668122270742</v>
      </c>
      <c r="AT10" s="106">
        <v>1</v>
      </c>
      <c r="AU10" s="108">
        <f>IFERROR(AT10/AR10,"-")</f>
        <v>1</v>
      </c>
      <c r="AV10" s="109">
        <v>3000</v>
      </c>
      <c r="AW10" s="110">
        <f>IFERROR(AV10/AR10,"-")</f>
        <v>3000</v>
      </c>
      <c r="AX10" s="111">
        <v>1</v>
      </c>
      <c r="AY10" s="111"/>
      <c r="AZ10" s="111"/>
      <c r="BA10" s="112">
        <v>15</v>
      </c>
      <c r="BB10" s="113">
        <f>IF(L10=0,"",IF(BA10=0,"",(BA10/L10)))</f>
        <v>0.065502183406114</v>
      </c>
      <c r="BC10" s="112">
        <v>2</v>
      </c>
      <c r="BD10" s="114">
        <f>IFERROR(BC10/BA10,"-")</f>
        <v>0.13333333333333</v>
      </c>
      <c r="BE10" s="115">
        <v>66000</v>
      </c>
      <c r="BF10" s="116">
        <f>IFERROR(BE10/BA10,"-")</f>
        <v>4400</v>
      </c>
      <c r="BG10" s="117">
        <v>1</v>
      </c>
      <c r="BH10" s="117"/>
      <c r="BI10" s="117">
        <v>1</v>
      </c>
      <c r="BJ10" s="119">
        <v>67</v>
      </c>
      <c r="BK10" s="120">
        <f>IF(L10=0,"",IF(BJ10=0,"",(BJ10/L10)))</f>
        <v>0.29257641921397</v>
      </c>
      <c r="BL10" s="121">
        <v>9</v>
      </c>
      <c r="BM10" s="122">
        <f>IFERROR(BL10/BJ10,"-")</f>
        <v>0.13432835820896</v>
      </c>
      <c r="BN10" s="123">
        <v>170000</v>
      </c>
      <c r="BO10" s="124">
        <f>IFERROR(BN10/BJ10,"-")</f>
        <v>2537.3134328358</v>
      </c>
      <c r="BP10" s="125">
        <v>2</v>
      </c>
      <c r="BQ10" s="125">
        <v>4</v>
      </c>
      <c r="BR10" s="125">
        <v>3</v>
      </c>
      <c r="BS10" s="126">
        <v>99</v>
      </c>
      <c r="BT10" s="127">
        <f>IF(L10=0,"",IF(BS10=0,"",(BS10/L10)))</f>
        <v>0.43231441048035</v>
      </c>
      <c r="BU10" s="128">
        <v>11</v>
      </c>
      <c r="BV10" s="129">
        <f>IFERROR(BU10/BS10,"-")</f>
        <v>0.11111111111111</v>
      </c>
      <c r="BW10" s="130">
        <v>1591000</v>
      </c>
      <c r="BX10" s="131">
        <f>IFERROR(BW10/BS10,"-")</f>
        <v>16070.707070707</v>
      </c>
      <c r="BY10" s="132">
        <v>5</v>
      </c>
      <c r="BZ10" s="132">
        <v>3</v>
      </c>
      <c r="CA10" s="132">
        <v>3</v>
      </c>
      <c r="CB10" s="133">
        <v>47</v>
      </c>
      <c r="CC10" s="134">
        <f>IF(L10=0,"",IF(CB10=0,"",(CB10/L10)))</f>
        <v>0.20524017467249</v>
      </c>
      <c r="CD10" s="135">
        <v>9</v>
      </c>
      <c r="CE10" s="136">
        <f>IFERROR(CD10/CB10,"-")</f>
        <v>0.19148936170213</v>
      </c>
      <c r="CF10" s="137">
        <v>302000</v>
      </c>
      <c r="CG10" s="138">
        <f>IFERROR(CF10/CB10,"-")</f>
        <v>6425.5319148936</v>
      </c>
      <c r="CH10" s="139"/>
      <c r="CI10" s="139">
        <v>2</v>
      </c>
      <c r="CJ10" s="139">
        <v>7</v>
      </c>
      <c r="CK10" s="140">
        <v>32</v>
      </c>
      <c r="CL10" s="141">
        <v>2132000</v>
      </c>
      <c r="CM10" s="141">
        <v>1510000</v>
      </c>
      <c r="CN10" s="141"/>
      <c r="CO10" s="142" t="str">
        <f>IF(AND(CM10=0,CN10=0),"",IF(AND(CM10&lt;=100000,CN10&lt;=100000),"",IF(CM10/CL10&gt;0.7,"男高",IF(CN10/CL10&gt;0.7,"女高",""))))</f>
        <v>男高</v>
      </c>
    </row>
    <row r="11" spans="1:95">
      <c r="A11" s="79">
        <f>X11</f>
        <v>0.21218277773103</v>
      </c>
      <c r="B11" s="189" t="s">
        <v>291</v>
      </c>
      <c r="C11" s="189" t="s">
        <v>279</v>
      </c>
      <c r="D11" s="189" t="s">
        <v>280</v>
      </c>
      <c r="E11" s="189" t="s">
        <v>281</v>
      </c>
      <c r="F11" s="89" t="s">
        <v>292</v>
      </c>
      <c r="G11" s="89" t="s">
        <v>273</v>
      </c>
      <c r="H11" s="181">
        <v>499098</v>
      </c>
      <c r="I11" s="80">
        <v>711</v>
      </c>
      <c r="J11" s="80">
        <v>0</v>
      </c>
      <c r="K11" s="80">
        <v>2313</v>
      </c>
      <c r="L11" s="93">
        <v>299</v>
      </c>
      <c r="M11" s="81">
        <f>IFERROR(L11/K11,"-")</f>
        <v>0.12926934716818</v>
      </c>
      <c r="N11" s="80">
        <v>23</v>
      </c>
      <c r="O11" s="80">
        <v>55</v>
      </c>
      <c r="P11" s="81">
        <f>IFERROR(N11/(L11),"-")</f>
        <v>0.076923076923077</v>
      </c>
      <c r="Q11" s="82">
        <f>IFERROR(H11/SUM(L11:L11),"-")</f>
        <v>1669.2240802676</v>
      </c>
      <c r="R11" s="83">
        <v>13</v>
      </c>
      <c r="S11" s="81">
        <f>IF(L11=0,"-",R11/L11)</f>
        <v>0.043478260869565</v>
      </c>
      <c r="T11" s="186">
        <v>105900</v>
      </c>
      <c r="U11" s="187">
        <f>IFERROR(T11/L11,"-")</f>
        <v>354.18060200669</v>
      </c>
      <c r="V11" s="187">
        <f>IFERROR(T11/R11,"-")</f>
        <v>8146.1538461538</v>
      </c>
      <c r="W11" s="181">
        <f>SUM(T11:T11)-SUM(H11:H11)</f>
        <v>-393198</v>
      </c>
      <c r="X11" s="85">
        <f>SUM(T11:T11)/SUM(H11:H11)</f>
        <v>0.21218277773103</v>
      </c>
      <c r="Y11" s="78"/>
      <c r="Z11" s="94">
        <v>8</v>
      </c>
      <c r="AA11" s="95">
        <f>IF(L11=0,"",IF(Z11=0,"",(Z11/L11)))</f>
        <v>0.026755852842809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20</v>
      </c>
      <c r="AJ11" s="101">
        <f>IF(L11=0,"",IF(AI11=0,"",(AI11/L11)))</f>
        <v>0.066889632107023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7</v>
      </c>
      <c r="AS11" s="107">
        <f>IF(L11=0,"",IF(AR11=0,"",(AR11/L11)))</f>
        <v>0.023411371237458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43</v>
      </c>
      <c r="BB11" s="113">
        <f>IF(L11=0,"",IF(BA11=0,"",(BA11/L11)))</f>
        <v>0.1438127090301</v>
      </c>
      <c r="BC11" s="112">
        <v>3</v>
      </c>
      <c r="BD11" s="114">
        <f>IFERROR(BC11/BA11,"-")</f>
        <v>0.069767441860465</v>
      </c>
      <c r="BE11" s="115">
        <v>17000</v>
      </c>
      <c r="BF11" s="116">
        <f>IFERROR(BE11/BA11,"-")</f>
        <v>395.3488372093</v>
      </c>
      <c r="BG11" s="117">
        <v>2</v>
      </c>
      <c r="BH11" s="117"/>
      <c r="BI11" s="117">
        <v>1</v>
      </c>
      <c r="BJ11" s="119">
        <v>106</v>
      </c>
      <c r="BK11" s="120">
        <f>IF(L11=0,"",IF(BJ11=0,"",(BJ11/L11)))</f>
        <v>0.35451505016722</v>
      </c>
      <c r="BL11" s="121">
        <v>2</v>
      </c>
      <c r="BM11" s="122">
        <f>IFERROR(BL11/BJ11,"-")</f>
        <v>0.018867924528302</v>
      </c>
      <c r="BN11" s="123">
        <v>14000</v>
      </c>
      <c r="BO11" s="124">
        <f>IFERROR(BN11/BJ11,"-")</f>
        <v>132.07547169811</v>
      </c>
      <c r="BP11" s="125">
        <v>1</v>
      </c>
      <c r="BQ11" s="125"/>
      <c r="BR11" s="125">
        <v>1</v>
      </c>
      <c r="BS11" s="126">
        <v>94</v>
      </c>
      <c r="BT11" s="127">
        <f>IF(L11=0,"",IF(BS11=0,"",(BS11/L11)))</f>
        <v>0.31438127090301</v>
      </c>
      <c r="BU11" s="128">
        <v>7</v>
      </c>
      <c r="BV11" s="129">
        <f>IFERROR(BU11/BS11,"-")</f>
        <v>0.074468085106383</v>
      </c>
      <c r="BW11" s="130">
        <v>74000</v>
      </c>
      <c r="BX11" s="131">
        <f>IFERROR(BW11/BS11,"-")</f>
        <v>787.23404255319</v>
      </c>
      <c r="BY11" s="132">
        <v>3</v>
      </c>
      <c r="BZ11" s="132">
        <v>1</v>
      </c>
      <c r="CA11" s="132">
        <v>3</v>
      </c>
      <c r="CB11" s="133">
        <v>21</v>
      </c>
      <c r="CC11" s="134">
        <f>IF(L11=0,"",IF(CB11=0,"",(CB11/L11)))</f>
        <v>0.070234113712375</v>
      </c>
      <c r="CD11" s="135">
        <v>1</v>
      </c>
      <c r="CE11" s="136">
        <f>IFERROR(CD11/CB11,"-")</f>
        <v>0.047619047619048</v>
      </c>
      <c r="CF11" s="137">
        <v>900</v>
      </c>
      <c r="CG11" s="138">
        <f>IFERROR(CF11/CB11,"-")</f>
        <v>42.857142857143</v>
      </c>
      <c r="CH11" s="139">
        <v>1</v>
      </c>
      <c r="CI11" s="139"/>
      <c r="CJ11" s="139"/>
      <c r="CK11" s="140">
        <v>13</v>
      </c>
      <c r="CL11" s="141">
        <v>105900</v>
      </c>
      <c r="CM11" s="141">
        <v>19000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30"/>
      <c r="B12" s="86"/>
      <c r="C12" s="86"/>
      <c r="D12" s="87"/>
      <c r="E12" s="88"/>
      <c r="F12" s="89"/>
      <c r="G12" s="89"/>
      <c r="H12" s="182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58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60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19">
        <f>Z14</f>
        <v/>
      </c>
      <c r="B14" s="41"/>
      <c r="C14" s="41"/>
      <c r="D14" s="41"/>
      <c r="E14" s="41"/>
      <c r="F14" s="40" t="s">
        <v>293</v>
      </c>
      <c r="G14" s="40"/>
      <c r="H14" s="184"/>
      <c r="I14" s="41">
        <f>SUM(I6:I13)</f>
        <v>7376</v>
      </c>
      <c r="J14" s="41">
        <f>SUM(J6:J13)</f>
        <v>0</v>
      </c>
      <c r="K14" s="41">
        <f>SUM(K6:K13)</f>
        <v>291379</v>
      </c>
      <c r="L14" s="41">
        <f>SUM(L6:L13)</f>
        <v>2729</v>
      </c>
      <c r="M14" s="42">
        <f>IFERROR(L14/K14,"-")</f>
        <v>0.0093658087919857</v>
      </c>
      <c r="N14" s="77">
        <f>SUM(N6:N13)</f>
        <v>208</v>
      </c>
      <c r="O14" s="77">
        <f>SUM(O6:O13)</f>
        <v>828</v>
      </c>
      <c r="P14" s="42">
        <f>IFERROR(N14/L14,"-")</f>
        <v>0.07621839501649</v>
      </c>
      <c r="Q14" s="43">
        <f>IFERROR(H14/L14,"-")</f>
        <v>0</v>
      </c>
      <c r="R14" s="44">
        <f>SUM(R6:R13)</f>
        <v>279</v>
      </c>
      <c r="S14" s="42">
        <f>IFERROR(R14/L14,"-")</f>
        <v>0.1022352510077</v>
      </c>
      <c r="T14" s="184">
        <f>SUM(T6:T13)</f>
        <v>13225565</v>
      </c>
      <c r="U14" s="184">
        <f>IFERROR(T14/L14,"-")</f>
        <v>4846.3045071455</v>
      </c>
      <c r="V14" s="184">
        <f>IFERROR(T14/R14,"-")</f>
        <v>47403.458781362</v>
      </c>
      <c r="W14" s="184">
        <f>T14-H14</f>
        <v>13225565</v>
      </c>
      <c r="X14" s="46" t="str">
        <f>T14/H14</f>
        <v>0</v>
      </c>
      <c r="Y14" s="59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