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<sst xmlns="http://schemas.openxmlformats.org/spreadsheetml/2006/main" uniqueCount="336">
  <si>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</si>
  <si>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</si>
  <si>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</si>
  <si>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</si>
  <si>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</si>
  <si>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</si>
  <si>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</si>
  <si>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</si>
  <si>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</si>
  <si>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</si>
  <si>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</si>
  <si>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</si>
  <si>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</si>
  <si>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</si>
  <si>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</si>
  <si>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</si>
  <si>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</si>
  <si>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</si>
  <si>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</si>
  <si>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</si>
  <si>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</si>
  <si>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</si>
  <si>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</si>
  <si>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</si>
  <si>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</si>
  <si>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</si>
  <si>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</si>
  <si>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</si>
  <si>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</si>
  <si>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</si>
  <si>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</si>
  <si>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</si>
  <si>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</si>
  <si>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</si>
  <si>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</si>
  <si>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</si>
  <si>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</si>
  <si>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</si>
  <si>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</si>
  <si>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</si>
  <si>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</si>
  <si>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</si>
  <si>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</si>
  <si>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</si>
  <si>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</si>
  <si>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</si>
  <si>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</si>
  <si>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</si>
  <si>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</si>
  <si>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</si>
  <si>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</si>
  <si>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</si>
  <si>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</si>
  <si>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</si>
  <si>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</si>
  <si>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</si>
  <si>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</si>
  <si>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</si>
  <si>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インターカラー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</si>
  <si>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</si>
  <si>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</si>
  <si>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</si>
  <si>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</si>
  <si>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</si>
  <si>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</si>
  <si>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</si>
  <si>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</si>
  <si>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</si>
  <si>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</si>
  <si>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</si>
  <si>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</si>
  <si>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</si>
  <si>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</si>
  <si>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</si>
  <si>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</si>
  <si>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</si>
  <si>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</si>
  <si>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</si>
  <si>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</si>
  <si>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</si>
  <si>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</si>
  <si>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</si>
  <si>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</si>
  <si>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</si>
  <si>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</si>
  <si>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</si>
  <si>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</si>
  <si>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</si>
  <si>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</si>
  <si>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</si>
  <si>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</si>
  <si>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</si>
  <si>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</si>
  <si>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</si>
  <si>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</si>
  <si>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</si>
  <si>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</si>
  <si>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</si>
  <si>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</si>
  <si>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</si>
  <si>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</si>
  <si>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</si>
  <si>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</si>
  <si>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</si>
  <si>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</si>
  <si>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</si>
  <si>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</si>
  <si>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</si>
  <si>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</si>
  <si>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</si>
  <si>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</si>
  <si>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</si>
  <si>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</si>
  <si>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</si>
  <si>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</si>
  <si>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</si>
  <si>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</si>
  <si>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</si>
  <si>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</si>
  <si>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</si>
  <si>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</si>
  <si>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</si>
  <si>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</si>
  <si>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</si>
  <si>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</si>
  <si>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</si>
  <si>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</si>
  <si>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</si>
  <si>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</si>
  <si>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</si>
  <si>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</si>
  <si>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</si>
  <si>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</si>
  <si>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</si>
  <si>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</si>
  <si>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</si>
  <si>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</si>
  <si>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</si>
  <si>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</si>
  <si>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</si>
  <si>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</si>
  <si>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</si>
  <si>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</si>
  <si>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</si>
  <si>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</si>
  <si>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</si>
  <si>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</si>
  <si>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</si>
  <si>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</si>
  <si>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</si>
  <si>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</si>
  <si>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</si>
  <si>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</si>
  <si>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</si>
  <si>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</si>
  <si>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</si>
  <si>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</si>
  <si>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</si>
  <si>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</si>
  <si>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</si>
  <si>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</si>
  <si>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</si>
  <si>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</si>
  <si>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</si>
  <si>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</si>
  <si>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</si>
  <si>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</si>
  <si>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</si>
  <si>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</si>
  <si>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</si>
  <si>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</si>
  <si>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</si>
  <si>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</si>
  <si>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</si>
  <si>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</si>
  <si>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</si>
  <si>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</si>
  <si>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</si>
  <si>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</si>
  <si>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</si>
  <si>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</si>
  <si>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</si>
  <si>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</si>
  <si>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</si>
  <si>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</si>
  <si>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</si>
  <si>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</si>
  <si>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</si>
  <si>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</si>
  <si>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</si>
  <si>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</si>
  <si>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</si>
  <si>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</si>
  <si>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</si>
  <si>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</si>
  <si>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</si>
  <si>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</si>
  <si>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</si>
  <si>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</si>
  <si>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</si>
  <si>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</si>
  <si>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</si>
  <si>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</si>
  <si>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</si>
  <si>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</si>
  <si>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</si>
  <si>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</si>
  <si>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</si>
  <si>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</si>
  <si>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</si>
  <si>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</si>
  <si>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</si>
  <si>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</si>
  <si>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</si>
  <si>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</si>
  <si>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</si>
  <si>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</si>
  <si>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</si>
  <si>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</si>
  <si>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</si>
  <si>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</si>
  <si>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</si>
  <si>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</si>
  <si>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</si>
  <si>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</si>
  <si>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</si>
  <si>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</si>
  <si>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</si>
  <si>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</si>
  <si>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</si>
  <si>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</si>
  <si>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</si>
  <si>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</si>
  <si>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</si>
  <si>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</si>
  <si>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</si>
  <si>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</si>
  <si>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</si>
  <si>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</si>
  <si>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</si>
  <si>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</si>
  <si>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</si>
  <si>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</si>
  <si>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</si>
  <si>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</si>
  <si>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</si>
  <si>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</si>
  <si>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</si>
  <si>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</si>
  <si>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</si>
  <si>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</si>
  <si>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</si>
  <si>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</si>
  <si>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</si>
  <si>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</si>
  <si>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</si>
  <si>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</si>
  <si>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</si>
  <si>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</si>
  <si>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</si>
  <si>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</si>
  <si>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</si>
  <si>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</si>
  <si>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</si>
  <si>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</si>
  <si>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</si>
  <si>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</si>
  <si>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</si>
  <si>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</si>
  <si>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</si>
  <si>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</si>
  <si>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</si>
  <si>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</si>
  <si>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</si>
  <si>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</si>
  <si>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</si>
  <si>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</si>
  <si>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</si>
  <si>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</si>
  <si>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</si>
  <si>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ln_adn050</t>
  </si>
  <si>
    <t>アドライヴ</t>
  </si>
  <si>
    <t>大洋図書</t>
  </si>
  <si>
    <t>2P中心でか文字版(高宮菜々子さん)_LINE版</t>
  </si>
  <si>
    <t>実話ナックルズGOLD</t>
  </si>
  <si>
    <t>1C2P</t>
  </si>
  <si>
    <t>7月08日(月)</t>
  </si>
  <si>
    <t>ad869</t>
  </si>
  <si>
    <t>ln_adn051</t>
  </si>
  <si>
    <t>5P風俗ヘスティア(高宮菜々子さん)_LINE版</t>
  </si>
  <si>
    <t>実話ナックルズ ウルトラ</t>
  </si>
  <si>
    <t>1C5P</t>
  </si>
  <si>
    <t>ad870</t>
  </si>
  <si>
    <t>ln_adn052</t>
  </si>
  <si>
    <t>文友舎</t>
  </si>
  <si>
    <t>2P素敵なヤリ活（タイトル『素敵なヤリ活』）_LINE版</t>
  </si>
  <si>
    <t>EXCITING MAX! DELUXE</t>
  </si>
  <si>
    <t>4C2P</t>
  </si>
  <si>
    <t>7月31日(水)</t>
  </si>
  <si>
    <t>ad871</t>
  </si>
  <si>
    <t>雑誌 TOTAL</t>
  </si>
  <si>
    <t>●DVD 広告</t>
  </si>
  <si>
    <t>pa632</t>
  </si>
  <si>
    <t>DVD4コマ-ヘスティア</t>
  </si>
  <si>
    <t>毎月売</t>
  </si>
  <si>
    <t>EXCITING MAX!SPECIAL</t>
  </si>
  <si>
    <t>DVD袋裏1C+コンテンツ枠</t>
  </si>
  <si>
    <t>7月11日(木)</t>
  </si>
  <si>
    <t>pa633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</si>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</sst>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1.6411764705882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4</v>
      </c>
      <c r="P6" s="92">
        <v>0</v>
      </c>
      <c r="Q6" s="93">
        <f>O6+P6</f>
        <v>4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8717.9487179487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218000</v>
      </c>
      <c r="AC6" s="85">
        <f>SUM(Y6:Y21)/SUM(K6:K21)</f>
        <v>1.6411764705882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34</v>
      </c>
      <c r="M7" s="80">
        <v>15</v>
      </c>
      <c r="N7" s="80">
        <v>10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0.25</v>
      </c>
      <c r="V10" s="82"/>
      <c r="W10" s="83">
        <v>1</v>
      </c>
      <c r="X10" s="81">
        <f>IF(Q10=0,"-",W10/Q10)</f>
        <v>0.25</v>
      </c>
      <c r="Y10" s="186">
        <v>20000</v>
      </c>
      <c r="Z10" s="187">
        <f>IFERROR(Y10/Q10,"-")</f>
        <v>5000</v>
      </c>
      <c r="AA10" s="187">
        <f>IFERROR(Y10/W10,"-")</f>
        <v>20000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0.25</v>
      </c>
      <c r="BQ10" s="121">
        <v>1</v>
      </c>
      <c r="BR10" s="122">
        <f>IFERROR(BQ10/BO10,"-")</f>
        <v>1</v>
      </c>
      <c r="BS10" s="123">
        <v>20000</v>
      </c>
      <c r="BT10" s="124">
        <f>IFERROR(BS10/BO10,"-")</f>
        <v>20000</v>
      </c>
      <c r="BU10" s="125"/>
      <c r="BV10" s="125">
        <v>1</v>
      </c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20000</v>
      </c>
      <c r="CR10" s="141">
        <v>20000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11</v>
      </c>
      <c r="M11" s="80">
        <v>8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10</v>
      </c>
      <c r="P14" s="92">
        <v>0</v>
      </c>
      <c r="Q14" s="93">
        <f>O14+P14</f>
        <v>10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2</v>
      </c>
      <c r="X14" s="81">
        <f>IF(Q14=0,"-",W14/Q14)</f>
        <v>0.2</v>
      </c>
      <c r="Y14" s="186">
        <v>138000</v>
      </c>
      <c r="Z14" s="187">
        <f>IFERROR(Y14/Q14,"-")</f>
        <v>13800</v>
      </c>
      <c r="AA14" s="187">
        <f>IFERROR(Y14/W14,"-")</f>
        <v>69000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2</v>
      </c>
      <c r="BG14" s="113">
        <f>IF(Q14=0,"",IF(BF14=0,"",(BF14/Q14)))</f>
        <v>0.2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5</v>
      </c>
      <c r="BY14" s="127">
        <f>IF(Q14=0,"",IF(BX14=0,"",(BX14/Q14)))</f>
        <v>0.5</v>
      </c>
      <c r="BZ14" s="128">
        <v>2</v>
      </c>
      <c r="CA14" s="129">
        <f>IFERROR(BZ14/BX14,"-")</f>
        <v>0.4</v>
      </c>
      <c r="CB14" s="130">
        <v>138000</v>
      </c>
      <c r="CC14" s="131">
        <f>IFERROR(CB14/BX14,"-")</f>
        <v>27600</v>
      </c>
      <c r="CD14" s="132">
        <v>1</v>
      </c>
      <c r="CE14" s="132"/>
      <c r="CF14" s="132">
        <v>1</v>
      </c>
      <c r="CG14" s="133">
        <v>1</v>
      </c>
      <c r="CH14" s="134">
        <f>IF(Q14=0,"",IF(CG14=0,"",(CG14/Q14)))</f>
        <v>0.1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2</v>
      </c>
      <c r="CQ14" s="141">
        <v>138000</v>
      </c>
      <c r="CR14" s="141">
        <v>135000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22</v>
      </c>
      <c r="N15" s="80">
        <v>2</v>
      </c>
      <c r="O15" s="91">
        <v>2</v>
      </c>
      <c r="P15" s="92">
        <v>0</v>
      </c>
      <c r="Q15" s="93">
        <f>O15+P15</f>
        <v>2</v>
      </c>
      <c r="R15" s="81">
        <f>IFERROR(Q15/N15,"-")</f>
        <v>1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390000</v>
      </c>
      <c r="Z15" s="187">
        <f>IFERROR(Y15/Q15,"-")</f>
        <v>195000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2</v>
      </c>
      <c r="CH15" s="134">
        <f>IF(Q15=0,"",IF(CG15=0,"",(CG15/Q15)))</f>
        <v>1</v>
      </c>
      <c r="CI15" s="135">
        <v>1</v>
      </c>
      <c r="CJ15" s="136">
        <f>IFERROR(CI15/CG15,"-")</f>
        <v>0.5</v>
      </c>
      <c r="CK15" s="137">
        <v>390000</v>
      </c>
      <c r="CL15" s="138">
        <f>IFERROR(CK15/CG15,"-")</f>
        <v>195000</v>
      </c>
      <c r="CM15" s="139"/>
      <c r="CN15" s="139"/>
      <c r="CO15" s="139">
        <v>1</v>
      </c>
      <c r="CP15" s="140">
        <v>0</v>
      </c>
      <c r="CQ15" s="141">
        <v>390000</v>
      </c>
      <c r="CR15" s="141">
        <v>390000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1</v>
      </c>
      <c r="P16" s="92">
        <v>0</v>
      </c>
      <c r="Q16" s="93">
        <f>O16+P16</f>
        <v>1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3</v>
      </c>
      <c r="M17" s="80">
        <v>3</v>
      </c>
      <c r="N17" s="80">
        <v>6</v>
      </c>
      <c r="O17" s="91">
        <v>0</v>
      </c>
      <c r="P17" s="92">
        <v>0</v>
      </c>
      <c r="Q17" s="93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11</v>
      </c>
      <c r="P18" s="92">
        <v>0</v>
      </c>
      <c r="Q18" s="93">
        <f>O18+P18</f>
        <v>11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0.090909090909091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4</v>
      </c>
      <c r="BG18" s="113">
        <f>IF(Q18=0,"",IF(BF18=0,"",(BF18/Q18)))</f>
        <v>0.36363636363636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0.18181818181818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0.36363636363636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0.090909090909091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20</v>
      </c>
      <c r="M19" s="80">
        <v>10</v>
      </c>
      <c r="N19" s="80">
        <v>5</v>
      </c>
      <c r="O19" s="91">
        <v>1</v>
      </c>
      <c r="P19" s="92">
        <v>0</v>
      </c>
      <c r="Q19" s="93">
        <f>O19+P19</f>
        <v>1</v>
      </c>
      <c r="R19" s="81">
        <f>IFERROR(Q19/N19,"-")</f>
        <v>0.2</v>
      </c>
      <c r="S19" s="80">
        <v>1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>
        <v>1</v>
      </c>
      <c r="CJ19" s="136">
        <f>IFERROR(CI19/CG19,"-")</f>
        <v>1</v>
      </c>
      <c r="CK19" s="137">
        <v>4981000</v>
      </c>
      <c r="CL19" s="138">
        <f>IFERROR(CK19/CG19,"-")</f>
        <v>4981000</v>
      </c>
      <c r="CM19" s="139"/>
      <c r="CN19" s="139"/>
      <c r="CO19" s="139">
        <v>1</v>
      </c>
      <c r="CP19" s="140">
        <v>0</v>
      </c>
      <c r="CQ19" s="141">
        <v>0</v>
      </c>
      <c r="CR19" s="141">
        <v>4981000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5</v>
      </c>
      <c r="P20" s="92">
        <v>0</v>
      </c>
      <c r="Q20" s="93">
        <f>O20+P20</f>
        <v>5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0.2</v>
      </c>
      <c r="V20" s="82"/>
      <c r="W20" s="83">
        <v>1</v>
      </c>
      <c r="X20" s="81">
        <f>IF(Q20=0,"-",W20/Q20)</f>
        <v>0.2</v>
      </c>
      <c r="Y20" s="186">
        <v>10000</v>
      </c>
      <c r="Z20" s="187">
        <f>IFERROR(Y20/Q20,"-")</f>
        <v>2000</v>
      </c>
      <c r="AA20" s="187">
        <f>IFERROR(Y20/W20,"-")</f>
        <v>10000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0.2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>
        <v>1</v>
      </c>
      <c r="AX20" s="107">
        <f>IF(Q20=0,"",IF(AW20=0,"",(AW20/Q20)))</f>
        <v>0.2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0.2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0.4</v>
      </c>
      <c r="BZ20" s="128">
        <v>1</v>
      </c>
      <c r="CA20" s="129">
        <f>IFERROR(BZ20/BX20,"-")</f>
        <v>0.5</v>
      </c>
      <c r="CB20" s="130">
        <v>10000</v>
      </c>
      <c r="CC20" s="131">
        <f>IFERROR(CB20/BX20,"-")</f>
        <v>5000</v>
      </c>
      <c r="CD20" s="132">
        <v>1</v>
      </c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10000</v>
      </c>
      <c r="CR20" s="141">
        <v>10000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8</v>
      </c>
      <c r="M21" s="80">
        <v>7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0.018181818181818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89</v>
      </c>
      <c r="H22" s="89" t="s">
        <v>90</v>
      </c>
      <c r="I22" s="89" t="s">
        <v>91</v>
      </c>
      <c r="J22" s="89" t="s">
        <v>92</v>
      </c>
      <c r="K22" s="181">
        <v>330000</v>
      </c>
      <c r="L22" s="80">
        <v>13</v>
      </c>
      <c r="M22" s="80">
        <v>0</v>
      </c>
      <c r="N22" s="80">
        <v>37</v>
      </c>
      <c r="O22" s="91">
        <v>3</v>
      </c>
      <c r="P22" s="92">
        <v>0</v>
      </c>
      <c r="Q22" s="93">
        <f>O22+P22</f>
        <v>3</v>
      </c>
      <c r="R22" s="81">
        <f>IFERROR(Q22/N22,"-")</f>
        <v>0.081081081081081</v>
      </c>
      <c r="S22" s="80">
        <v>1</v>
      </c>
      <c r="T22" s="80">
        <v>1</v>
      </c>
      <c r="U22" s="81">
        <f>IFERROR(T22/(Q22),"-")</f>
        <v>0.33333333333333</v>
      </c>
      <c r="V22" s="82">
        <f>IFERROR(K22/SUM(Q22:Q27),"-")</f>
        <v>23571.428571429</v>
      </c>
      <c r="W22" s="83">
        <v>1</v>
      </c>
      <c r="X22" s="81">
        <f>IF(Q22=0,"-",W22/Q22)</f>
        <v>0.33333333333333</v>
      </c>
      <c r="Y22" s="186">
        <v>6000</v>
      </c>
      <c r="Z22" s="187">
        <f>IFERROR(Y22/Q22,"-")</f>
        <v>2000</v>
      </c>
      <c r="AA22" s="187">
        <f>IFERROR(Y22/W22,"-")</f>
        <v>6000</v>
      </c>
      <c r="AB22" s="181">
        <f>SUM(Y22:Y27)-SUM(K22:K27)</f>
        <v>-324000</v>
      </c>
      <c r="AC22" s="85">
        <f>SUM(Y22:Y27)/SUM(K22:K27)</f>
        <v>0.018181818181818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0.66666666666667</v>
      </c>
      <c r="BQ22" s="121">
        <v>1</v>
      </c>
      <c r="BR22" s="122">
        <f>IFERROR(BQ22/BO22,"-")</f>
        <v>0.5</v>
      </c>
      <c r="BS22" s="123">
        <v>6000</v>
      </c>
      <c r="BT22" s="124">
        <f>IFERROR(BS22/BO22,"-")</f>
        <v>3000</v>
      </c>
      <c r="BU22" s="125"/>
      <c r="BV22" s="125">
        <v>1</v>
      </c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1</v>
      </c>
      <c r="CQ22" s="141">
        <v>6000</v>
      </c>
      <c r="CR22" s="141">
        <v>6000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95</v>
      </c>
      <c r="G23" s="189" t="s">
        <v>89</v>
      </c>
      <c r="H23" s="89"/>
      <c r="I23" s="89" t="s">
        <v>91</v>
      </c>
      <c r="J23" s="89"/>
      <c r="K23" s="181"/>
      <c r="L23" s="80">
        <v>27</v>
      </c>
      <c r="M23" s="80">
        <v>0</v>
      </c>
      <c r="N23" s="80">
        <v>53</v>
      </c>
      <c r="O23" s="91">
        <v>6</v>
      </c>
      <c r="P23" s="92">
        <v>0</v>
      </c>
      <c r="Q23" s="93">
        <f>O23+P23</f>
        <v>6</v>
      </c>
      <c r="R23" s="81">
        <f>IFERROR(Q23/N23,"-")</f>
        <v>0.11320754716981</v>
      </c>
      <c r="S23" s="80">
        <v>1</v>
      </c>
      <c r="T23" s="80">
        <v>2</v>
      </c>
      <c r="U23" s="81">
        <f>IFERROR(T23/(Q23),"-")</f>
        <v>0.33333333333333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0.16666666666667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>
        <v>1</v>
      </c>
      <c r="AX23" s="107">
        <f>IF(Q23=0,"",IF(AW23=0,"",(AW23/Q23)))</f>
        <v>0.16666666666667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1</v>
      </c>
      <c r="BP23" s="120">
        <f>IF(Q23=0,"",IF(BO23=0,"",(BO23/Q23)))</f>
        <v>0.16666666666667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0.16666666666667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2</v>
      </c>
      <c r="CH23" s="134">
        <f>IF(Q23=0,"",IF(CG23=0,"",(CG23/Q23)))</f>
        <v>0.33333333333333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89</v>
      </c>
      <c r="H24" s="89"/>
      <c r="I24" s="89" t="s">
        <v>91</v>
      </c>
      <c r="J24" s="89"/>
      <c r="K24" s="181"/>
      <c r="L24" s="80">
        <v>7</v>
      </c>
      <c r="M24" s="80">
        <v>0</v>
      </c>
      <c r="N24" s="80">
        <v>23</v>
      </c>
      <c r="O24" s="91">
        <v>2</v>
      </c>
      <c r="P24" s="92">
        <v>0</v>
      </c>
      <c r="Q24" s="93">
        <f>O24+P24</f>
        <v>2</v>
      </c>
      <c r="R24" s="81">
        <f>IFERROR(Q24/N24,"-")</f>
        <v>0.08695652173913</v>
      </c>
      <c r="S24" s="80">
        <v>0</v>
      </c>
      <c r="T24" s="80">
        <v>1</v>
      </c>
      <c r="U24" s="81">
        <f>IFERROR(T24/(Q24),"-")</f>
        <v>0.5</v>
      </c>
      <c r="V24" s="82"/>
      <c r="W24" s="83">
        <v>1</v>
      </c>
      <c r="X24" s="81">
        <f>IF(Q24=0,"-",W24/Q24)</f>
        <v>0.5</v>
      </c>
      <c r="Y24" s="186">
        <v>0</v>
      </c>
      <c r="Z24" s="187">
        <f>IFERROR(Y24/Q24,"-")</f>
        <v>0</v>
      </c>
      <c r="AA24" s="187">
        <f>IFERROR(Y24/W24,"-")</f>
        <v>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0.5</v>
      </c>
      <c r="BZ24" s="128">
        <v>1</v>
      </c>
      <c r="CA24" s="129">
        <f>IFERROR(BZ24/BX24,"-")</f>
        <v>1</v>
      </c>
      <c r="CB24" s="130">
        <v>9000</v>
      </c>
      <c r="CC24" s="131">
        <f>IFERROR(CB24/BX24,"-")</f>
        <v>9000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0</v>
      </c>
      <c r="CR24" s="141">
        <v>9000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89</v>
      </c>
      <c r="H25" s="89"/>
      <c r="I25" s="89" t="s">
        <v>91</v>
      </c>
      <c r="J25" s="89"/>
      <c r="K25" s="181"/>
      <c r="L25" s="80">
        <v>1</v>
      </c>
      <c r="M25" s="80">
        <v>0</v>
      </c>
      <c r="N25" s="80">
        <v>15</v>
      </c>
      <c r="O25" s="91">
        <v>1</v>
      </c>
      <c r="P25" s="92">
        <v>0</v>
      </c>
      <c r="Q25" s="93">
        <f>O25+P25</f>
        <v>1</v>
      </c>
      <c r="R25" s="81">
        <f>IFERROR(Q25/N25,"-")</f>
        <v>0.066666666666667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1</v>
      </c>
      <c r="BY25" s="127">
        <f>IF(Q25=0,"",IF(BX25=0,"",(BX25/Q25)))</f>
        <v>1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89</v>
      </c>
      <c r="H26" s="89"/>
      <c r="I26" s="89" t="s">
        <v>91</v>
      </c>
      <c r="J26" s="89"/>
      <c r="K26" s="181"/>
      <c r="L26" s="80">
        <v>2</v>
      </c>
      <c r="M26" s="80">
        <v>0</v>
      </c>
      <c r="N26" s="80">
        <v>13</v>
      </c>
      <c r="O26" s="91">
        <v>1</v>
      </c>
      <c r="P26" s="92">
        <v>0</v>
      </c>
      <c r="Q26" s="93">
        <f>O26+P26</f>
        <v>1</v>
      </c>
      <c r="R26" s="81">
        <f>IFERROR(Q26/N26,"-")</f>
        <v>0.076923076923077</v>
      </c>
      <c r="S26" s="80">
        <v>0</v>
      </c>
      <c r="T26" s="80">
        <v>1</v>
      </c>
      <c r="U26" s="81">
        <f>IFERROR(T26/(Q26),"-")</f>
        <v>1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50</v>
      </c>
      <c r="M27" s="80">
        <v>29</v>
      </c>
      <c r="N27" s="80">
        <v>52</v>
      </c>
      <c r="O27" s="91">
        <v>1</v>
      </c>
      <c r="P27" s="92">
        <v>0</v>
      </c>
      <c r="Q27" s="93">
        <f>O27+P27</f>
        <v>1</v>
      </c>
      <c r="R27" s="81">
        <f>IFERROR(Q27/N27,"-")</f>
        <v>0.019230769230769</v>
      </c>
      <c r="S27" s="80">
        <v>1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107</v>
      </c>
      <c r="C28" s="189" t="s">
        <v>58</v>
      </c>
      <c r="D28" s="189" t="s">
        <v>108</v>
      </c>
      <c r="E28" s="189" t="s">
        <v>109</v>
      </c>
      <c r="F28" s="189" t="s">
        <v>110</v>
      </c>
      <c r="G28" s="189" t="s">
        <v>61</v>
      </c>
      <c r="H28" s="89" t="s">
        <v>111</v>
      </c>
      <c r="I28" s="89" t="s">
        <v>112</v>
      </c>
      <c r="J28" s="89" t="s">
        <v>113</v>
      </c>
      <c r="K28" s="181">
        <v>300000</v>
      </c>
      <c r="L28" s="80">
        <v>0</v>
      </c>
      <c r="M28" s="80">
        <v>0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>
        <f>IFERROR(K28/SUM(Q28:Q32),"-")</f>
        <v>300000</v>
      </c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>
        <f>SUM(Y28:Y32)-SUM(K28:K32)</f>
        <v>-300000</v>
      </c>
      <c r="AC28" s="85">
        <f>SUM(Y28:Y32)/SUM(K28:K32)</f>
        <v>0</v>
      </c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114</v>
      </c>
      <c r="C29" s="189" t="s">
        <v>58</v>
      </c>
      <c r="D29" s="189" t="s">
        <v>108</v>
      </c>
      <c r="E29" s="189" t="s">
        <v>109</v>
      </c>
      <c r="F29" s="189" t="s">
        <v>110</v>
      </c>
      <c r="G29" s="189" t="s">
        <v>61</v>
      </c>
      <c r="H29" s="89" t="s">
        <v>115</v>
      </c>
      <c r="I29" s="89" t="s">
        <v>112</v>
      </c>
      <c r="J29" s="89" t="s">
        <v>113</v>
      </c>
      <c r="K29" s="181"/>
      <c r="L29" s="80">
        <v>0</v>
      </c>
      <c r="M29" s="80">
        <v>0</v>
      </c>
      <c r="N29" s="80">
        <v>0</v>
      </c>
      <c r="O29" s="91">
        <v>0</v>
      </c>
      <c r="P29" s="92">
        <v>0</v>
      </c>
      <c r="Q29" s="93">
        <f>O29+P29</f>
        <v>0</v>
      </c>
      <c r="R29" s="81" t="str">
        <f>IFERROR(Q29/N29,"-")</f>
        <v>-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 t="s">
        <v>108</v>
      </c>
      <c r="E30" s="189" t="s">
        <v>109</v>
      </c>
      <c r="F30" s="189" t="s">
        <v>110</v>
      </c>
      <c r="G30" s="189" t="s">
        <v>61</v>
      </c>
      <c r="H30" s="89" t="s">
        <v>117</v>
      </c>
      <c r="I30" s="89" t="s">
        <v>112</v>
      </c>
      <c r="J30" s="89" t="s">
        <v>113</v>
      </c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118</v>
      </c>
      <c r="C31" s="189" t="s">
        <v>58</v>
      </c>
      <c r="D31" s="189" t="s">
        <v>108</v>
      </c>
      <c r="E31" s="189" t="s">
        <v>109</v>
      </c>
      <c r="F31" s="189" t="s">
        <v>110</v>
      </c>
      <c r="G31" s="189" t="s">
        <v>61</v>
      </c>
      <c r="H31" s="89" t="s">
        <v>119</v>
      </c>
      <c r="I31" s="89" t="s">
        <v>112</v>
      </c>
      <c r="J31" s="89" t="s">
        <v>120</v>
      </c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1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121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 t="s">
        <v>122</v>
      </c>
      <c r="I32" s="89"/>
      <c r="J32" s="89"/>
      <c r="K32" s="181"/>
      <c r="L32" s="80">
        <v>8</v>
      </c>
      <c r="M32" s="80">
        <v>7</v>
      </c>
      <c r="N32" s="80">
        <v>0</v>
      </c>
      <c r="O32" s="91">
        <v>0</v>
      </c>
      <c r="P32" s="92">
        <v>0</v>
      </c>
      <c r="Q32" s="93">
        <f>O32+P32</f>
        <v>0</v>
      </c>
      <c r="R32" s="81" t="str">
        <f>IFERROR(Q32/N32,"-")</f>
        <v>-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6">
        <v>0</v>
      </c>
      <c r="Z32" s="187" t="str">
        <f>IFERROR(Y32/Q32,"-")</f>
        <v>-</v>
      </c>
      <c r="AA32" s="187" t="str">
        <f>IFERROR(Y32/W32,"-")</f>
        <v>-</v>
      </c>
      <c r="AB32" s="181"/>
      <c r="AC32" s="85"/>
      <c r="AD32" s="78"/>
      <c r="AE32" s="94"/>
      <c r="AF32" s="95" t="str">
        <f>IF(Q32=0,"",IF(AE32=0,"",(AE32/Q32)))</f>
        <v/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 t="str">
        <f>IF(Q32=0,"",IF(AN32=0,"",(AN32/Q32)))</f>
        <v/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 t="str">
        <f>IF(Q32=0,"",IF(AW32=0,"",(AW32/Q32)))</f>
        <v/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 t="str">
        <f>IF(Q32=0,"",IF(BF32=0,"",(BF32/Q32)))</f>
        <v/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 t="str">
        <f>IF(Q32=0,"",IF(BO32=0,"",(BO32/Q32)))</f>
        <v/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 t="str">
        <f>IF(Q32=0,"",IF(BX32=0,"",(BX32/Q32)))</f>
        <v/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 t="str">
        <f>IF(Q32=0,"",IF(CG32=0,"",(CG32/Q32)))</f>
        <v/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0.064775</v>
      </c>
      <c r="B33" s="189" t="s">
        <v>123</v>
      </c>
      <c r="C33" s="189" t="s">
        <v>58</v>
      </c>
      <c r="D33" s="189"/>
      <c r="E33" s="189" t="s">
        <v>124</v>
      </c>
      <c r="F33" s="189" t="s">
        <v>125</v>
      </c>
      <c r="G33" s="189" t="s">
        <v>61</v>
      </c>
      <c r="H33" s="89" t="s">
        <v>126</v>
      </c>
      <c r="I33" s="89" t="s">
        <v>127</v>
      </c>
      <c r="J33" s="89" t="s">
        <v>128</v>
      </c>
      <c r="K33" s="181">
        <v>400000</v>
      </c>
      <c r="L33" s="80">
        <v>0</v>
      </c>
      <c r="M33" s="80">
        <v>0</v>
      </c>
      <c r="N33" s="80">
        <v>0</v>
      </c>
      <c r="O33" s="91">
        <v>3</v>
      </c>
      <c r="P33" s="92">
        <v>0</v>
      </c>
      <c r="Q33" s="93">
        <f>O33+P33</f>
        <v>3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>
        <f>IFERROR(K33/SUM(Q33:Q37),"-")</f>
        <v>13793.103448276</v>
      </c>
      <c r="W33" s="83">
        <v>1</v>
      </c>
      <c r="X33" s="81">
        <f>IF(Q33=0,"-",W33/Q33)</f>
        <v>0.33333333333333</v>
      </c>
      <c r="Y33" s="186">
        <v>5410</v>
      </c>
      <c r="Z33" s="187">
        <f>IFERROR(Y33/Q33,"-")</f>
        <v>1803.3333333333</v>
      </c>
      <c r="AA33" s="187">
        <f>IFERROR(Y33/W33,"-")</f>
        <v>5410</v>
      </c>
      <c r="AB33" s="181">
        <f>SUM(Y33:Y37)-SUM(K33:K37)</f>
        <v>-374090</v>
      </c>
      <c r="AC33" s="85">
        <f>SUM(Y33:Y37)/SUM(K33:K37)</f>
        <v>0.064775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0.66666666666667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>
        <v>1</v>
      </c>
      <c r="CA33" s="129">
        <f>IFERROR(BZ33/BX33,"-")</f>
        <v>1</v>
      </c>
      <c r="CB33" s="130">
        <v>5410</v>
      </c>
      <c r="CC33" s="131">
        <f>IFERROR(CB33/BX33,"-")</f>
        <v>5410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5410</v>
      </c>
      <c r="CR33" s="141">
        <v>5410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130</v>
      </c>
      <c r="F34" s="189" t="s">
        <v>131</v>
      </c>
      <c r="G34" s="189" t="s">
        <v>61</v>
      </c>
      <c r="H34" s="89"/>
      <c r="I34" s="89" t="s">
        <v>127</v>
      </c>
      <c r="J34" s="89"/>
      <c r="K34" s="181"/>
      <c r="L34" s="80">
        <v>0</v>
      </c>
      <c r="M34" s="80">
        <v>0</v>
      </c>
      <c r="N34" s="80">
        <v>0</v>
      </c>
      <c r="O34" s="91">
        <v>14</v>
      </c>
      <c r="P34" s="92">
        <v>0</v>
      </c>
      <c r="Q34" s="93">
        <f>O34+P34</f>
        <v>14</v>
      </c>
      <c r="R34" s="81" t="str">
        <f>IFERROR(Q34/N34,"-")</f>
        <v>-</v>
      </c>
      <c r="S34" s="80">
        <v>0</v>
      </c>
      <c r="T34" s="80">
        <v>3</v>
      </c>
      <c r="U34" s="81">
        <f>IFERROR(T34/(Q34),"-")</f>
        <v>0.21428571428571</v>
      </c>
      <c r="V34" s="82"/>
      <c r="W34" s="83">
        <v>1</v>
      </c>
      <c r="X34" s="81">
        <f>IF(Q34=0,"-",W34/Q34)</f>
        <v>0.071428571428571</v>
      </c>
      <c r="Y34" s="186">
        <v>2500</v>
      </c>
      <c r="Z34" s="187">
        <f>IFERROR(Y34/Q34,"-")</f>
        <v>178.57142857143</v>
      </c>
      <c r="AA34" s="187">
        <f>IFERROR(Y34/W34,"-")</f>
        <v>2500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3</v>
      </c>
      <c r="BG34" s="113">
        <f>IF(Q34=0,"",IF(BF34=0,"",(BF34/Q34)))</f>
        <v>0.21428571428571</v>
      </c>
      <c r="BH34" s="112">
        <v>1</v>
      </c>
      <c r="BI34" s="114">
        <f>IFERROR(BH34/BF34,"-")</f>
        <v>0.33333333333333</v>
      </c>
      <c r="BJ34" s="115">
        <v>7500</v>
      </c>
      <c r="BK34" s="116">
        <f>IFERROR(BJ34/BF34,"-")</f>
        <v>2500</v>
      </c>
      <c r="BL34" s="117"/>
      <c r="BM34" s="117">
        <v>1</v>
      </c>
      <c r="BN34" s="117"/>
      <c r="BO34" s="119">
        <v>5</v>
      </c>
      <c r="BP34" s="120">
        <f>IF(Q34=0,"",IF(BO34=0,"",(BO34/Q34)))</f>
        <v>0.35714285714286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5</v>
      </c>
      <c r="BY34" s="127">
        <f>IF(Q34=0,"",IF(BX34=0,"",(BX34/Q34)))</f>
        <v>0.35714285714286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0.071428571428571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1</v>
      </c>
      <c r="CQ34" s="141">
        <v>2500</v>
      </c>
      <c r="CR34" s="141">
        <v>7500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132</v>
      </c>
      <c r="C35" s="189" t="s">
        <v>58</v>
      </c>
      <c r="D35" s="189"/>
      <c r="E35" s="189" t="s">
        <v>133</v>
      </c>
      <c r="F35" s="189" t="s">
        <v>134</v>
      </c>
      <c r="G35" s="189" t="s">
        <v>89</v>
      </c>
      <c r="H35" s="89"/>
      <c r="I35" s="89" t="s">
        <v>127</v>
      </c>
      <c r="J35" s="89"/>
      <c r="K35" s="181"/>
      <c r="L35" s="80">
        <v>15</v>
      </c>
      <c r="M35" s="80">
        <v>0</v>
      </c>
      <c r="N35" s="80">
        <v>23</v>
      </c>
      <c r="O35" s="91">
        <v>4</v>
      </c>
      <c r="P35" s="92">
        <v>0</v>
      </c>
      <c r="Q35" s="93">
        <f>O35+P35</f>
        <v>4</v>
      </c>
      <c r="R35" s="81">
        <f>IFERROR(Q35/N35,"-")</f>
        <v>0.17391304347826</v>
      </c>
      <c r="S35" s="80">
        <v>0</v>
      </c>
      <c r="T35" s="80">
        <v>2</v>
      </c>
      <c r="U35" s="81">
        <f>IFERROR(T35/(Q35),"-")</f>
        <v>0.5</v>
      </c>
      <c r="V35" s="82"/>
      <c r="W35" s="83">
        <v>1</v>
      </c>
      <c r="X35" s="81">
        <f>IF(Q35=0,"-",W35/Q35)</f>
        <v>0.25</v>
      </c>
      <c r="Y35" s="186">
        <v>3000</v>
      </c>
      <c r="Z35" s="187">
        <f>IFERROR(Y35/Q35,"-")</f>
        <v>750</v>
      </c>
      <c r="AA35" s="187">
        <f>IFERROR(Y35/W35,"-")</f>
        <v>3000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0.25</v>
      </c>
      <c r="CI35" s="135">
        <v>1</v>
      </c>
      <c r="CJ35" s="136">
        <f>IFERROR(CI35/CG35,"-")</f>
        <v>1</v>
      </c>
      <c r="CK35" s="137">
        <v>3000</v>
      </c>
      <c r="CL35" s="138">
        <f>IFERROR(CK35/CG35,"-")</f>
        <v>3000</v>
      </c>
      <c r="CM35" s="139">
        <v>1</v>
      </c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135</v>
      </c>
      <c r="C36" s="189" t="s">
        <v>58</v>
      </c>
      <c r="D36" s="189"/>
      <c r="E36" s="189" t="s">
        <v>136</v>
      </c>
      <c r="F36" s="189" t="s">
        <v>137</v>
      </c>
      <c r="G36" s="189" t="s">
        <v>61</v>
      </c>
      <c r="H36" s="89"/>
      <c r="I36" s="89" t="s">
        <v>127</v>
      </c>
      <c r="J36" s="89"/>
      <c r="K36" s="181"/>
      <c r="L36" s="80">
        <v>0</v>
      </c>
      <c r="M36" s="80">
        <v>0</v>
      </c>
      <c r="N36" s="80">
        <v>0</v>
      </c>
      <c r="O36" s="91">
        <v>3</v>
      </c>
      <c r="P36" s="92">
        <v>1</v>
      </c>
      <c r="Q36" s="93">
        <f>O36+P36</f>
        <v>4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0.25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0.25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0.25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0.25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138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58</v>
      </c>
      <c r="M37" s="80">
        <v>32</v>
      </c>
      <c r="N37" s="80">
        <v>48</v>
      </c>
      <c r="O37" s="91">
        <v>4</v>
      </c>
      <c r="P37" s="92">
        <v>0</v>
      </c>
      <c r="Q37" s="93">
        <f>O37+P37</f>
        <v>4</v>
      </c>
      <c r="R37" s="81">
        <f>IFERROR(Q37/N37,"-")</f>
        <v>0.083333333333333</v>
      </c>
      <c r="S37" s="80">
        <v>3</v>
      </c>
      <c r="T37" s="80">
        <v>1</v>
      </c>
      <c r="U37" s="81">
        <f>IFERROR(T37/(Q37),"-")</f>
        <v>0.25</v>
      </c>
      <c r="V37" s="82"/>
      <c r="W37" s="83">
        <v>1</v>
      </c>
      <c r="X37" s="81">
        <f>IF(Q37=0,"-",W37/Q37)</f>
        <v>0.25</v>
      </c>
      <c r="Y37" s="186">
        <v>15000</v>
      </c>
      <c r="Z37" s="187">
        <f>IFERROR(Y37/Q37,"-")</f>
        <v>3750</v>
      </c>
      <c r="AA37" s="187">
        <f>IFERROR(Y37/W37,"-")</f>
        <v>15000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0.25</v>
      </c>
      <c r="BQ37" s="121">
        <v>1</v>
      </c>
      <c r="BR37" s="122">
        <f>IFERROR(BQ37/BO37,"-")</f>
        <v>1</v>
      </c>
      <c r="BS37" s="123">
        <v>9000</v>
      </c>
      <c r="BT37" s="124">
        <f>IFERROR(BS37/BO37,"-")</f>
        <v>9000</v>
      </c>
      <c r="BU37" s="125"/>
      <c r="BV37" s="125"/>
      <c r="BW37" s="125">
        <v>1</v>
      </c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3</v>
      </c>
      <c r="CH37" s="134">
        <f>IF(Q37=0,"",IF(CG37=0,"",(CG37/Q37)))</f>
        <v>0.75</v>
      </c>
      <c r="CI37" s="135">
        <v>2</v>
      </c>
      <c r="CJ37" s="136">
        <f>IFERROR(CI37/CG37,"-")</f>
        <v>0.66666666666667</v>
      </c>
      <c r="CK37" s="137">
        <v>40000</v>
      </c>
      <c r="CL37" s="138">
        <f>IFERROR(CK37/CG37,"-")</f>
        <v>13333.333333333</v>
      </c>
      <c r="CM37" s="139"/>
      <c r="CN37" s="139"/>
      <c r="CO37" s="139">
        <v>2</v>
      </c>
      <c r="CP37" s="140">
        <v>1</v>
      </c>
      <c r="CQ37" s="141">
        <v>15000</v>
      </c>
      <c r="CR37" s="141">
        <v>25000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1.8461538461538</v>
      </c>
      <c r="B38" s="189" t="s">
        <v>139</v>
      </c>
      <c r="C38" s="189" t="s">
        <v>58</v>
      </c>
      <c r="D38" s="189"/>
      <c r="E38" s="189" t="s">
        <v>140</v>
      </c>
      <c r="F38" s="189" t="s">
        <v>141</v>
      </c>
      <c r="G38" s="189" t="s">
        <v>61</v>
      </c>
      <c r="H38" s="89" t="s">
        <v>142</v>
      </c>
      <c r="I38" s="89" t="s">
        <v>143</v>
      </c>
      <c r="J38" s="89" t="s">
        <v>144</v>
      </c>
      <c r="K38" s="181">
        <v>260000</v>
      </c>
      <c r="L38" s="80">
        <v>0</v>
      </c>
      <c r="M38" s="80">
        <v>0</v>
      </c>
      <c r="N38" s="80">
        <v>0</v>
      </c>
      <c r="O38" s="91">
        <v>4</v>
      </c>
      <c r="P38" s="92">
        <v>0</v>
      </c>
      <c r="Q38" s="93">
        <f>O38+P38</f>
        <v>4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17333.333333333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SUM(Y38:Y41)-SUM(K38:K41)</f>
        <v>220000</v>
      </c>
      <c r="AC38" s="85">
        <f>SUM(Y38:Y41)/SUM(K38:K41)</f>
        <v>1.8461538461538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145</v>
      </c>
      <c r="C39" s="189" t="s">
        <v>58</v>
      </c>
      <c r="D39" s="189"/>
      <c r="E39" s="189" t="s">
        <v>146</v>
      </c>
      <c r="F39" s="189" t="s">
        <v>147</v>
      </c>
      <c r="G39" s="189" t="s">
        <v>61</v>
      </c>
      <c r="H39" s="89"/>
      <c r="I39" s="89" t="s">
        <v>143</v>
      </c>
      <c r="J39" s="89" t="s">
        <v>148</v>
      </c>
      <c r="K39" s="181"/>
      <c r="L39" s="80">
        <v>0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1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149</v>
      </c>
      <c r="C40" s="189" t="s">
        <v>58</v>
      </c>
      <c r="D40" s="189"/>
      <c r="E40" s="189" t="s">
        <v>150</v>
      </c>
      <c r="F40" s="189" t="s">
        <v>151</v>
      </c>
      <c r="G40" s="189" t="s">
        <v>89</v>
      </c>
      <c r="H40" s="89"/>
      <c r="I40" s="89" t="s">
        <v>143</v>
      </c>
      <c r="J40" s="89" t="s">
        <v>152</v>
      </c>
      <c r="K40" s="181"/>
      <c r="L40" s="80">
        <v>19</v>
      </c>
      <c r="M40" s="80">
        <v>0</v>
      </c>
      <c r="N40" s="80">
        <v>56</v>
      </c>
      <c r="O40" s="91">
        <v>8</v>
      </c>
      <c r="P40" s="92">
        <v>0</v>
      </c>
      <c r="Q40" s="93">
        <f>O40+P40</f>
        <v>8</v>
      </c>
      <c r="R40" s="81">
        <f>IFERROR(Q40/N40,"-")</f>
        <v>0.14285714285714</v>
      </c>
      <c r="S40" s="80">
        <v>1</v>
      </c>
      <c r="T40" s="80">
        <v>1</v>
      </c>
      <c r="U40" s="81">
        <f>IFERROR(T40/(Q40),"-")</f>
        <v>0.125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0.125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5</v>
      </c>
      <c r="BP40" s="120">
        <f>IF(Q40=0,"",IF(BO40=0,"",(BO40/Q40)))</f>
        <v>0.625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0.125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1</v>
      </c>
      <c r="CH40" s="134">
        <f>IF(Q40=0,"",IF(CG40=0,"",(CG40/Q40)))</f>
        <v>0.125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153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64</v>
      </c>
      <c r="M41" s="80">
        <v>37</v>
      </c>
      <c r="N41" s="80">
        <v>21</v>
      </c>
      <c r="O41" s="91">
        <v>2</v>
      </c>
      <c r="P41" s="92">
        <v>0</v>
      </c>
      <c r="Q41" s="93">
        <f>O41+P41</f>
        <v>2</v>
      </c>
      <c r="R41" s="81">
        <f>IFERROR(Q41/N41,"-")</f>
        <v>0.095238095238095</v>
      </c>
      <c r="S41" s="80">
        <v>1</v>
      </c>
      <c r="T41" s="80">
        <v>0</v>
      </c>
      <c r="U41" s="81">
        <f>IFERROR(T41/(Q41),"-")</f>
        <v>0</v>
      </c>
      <c r="V41" s="82"/>
      <c r="W41" s="83">
        <v>1</v>
      </c>
      <c r="X41" s="81">
        <f>IF(Q41=0,"-",W41/Q41)</f>
        <v>0.5</v>
      </c>
      <c r="Y41" s="186">
        <v>480000</v>
      </c>
      <c r="Z41" s="187">
        <f>IFERROR(Y41/Q41,"-")</f>
        <v>240000</v>
      </c>
      <c r="AA41" s="187">
        <f>IFERROR(Y41/W41,"-")</f>
        <v>480000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0.5</v>
      </c>
      <c r="BZ41" s="128">
        <v>1</v>
      </c>
      <c r="CA41" s="129">
        <f>IFERROR(BZ41/BX41,"-")</f>
        <v>1</v>
      </c>
      <c r="CB41" s="130">
        <v>480000</v>
      </c>
      <c r="CC41" s="131">
        <f>IFERROR(CB41/BX41,"-")</f>
        <v>480000</v>
      </c>
      <c r="CD41" s="132"/>
      <c r="CE41" s="132"/>
      <c r="CF41" s="132">
        <v>1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480000</v>
      </c>
      <c r="CR41" s="141">
        <v>480000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0.083333333333333</v>
      </c>
      <c r="B42" s="189" t="s">
        <v>154</v>
      </c>
      <c r="C42" s="189" t="s">
        <v>58</v>
      </c>
      <c r="D42" s="189"/>
      <c r="E42" s="189" t="s">
        <v>155</v>
      </c>
      <c r="F42" s="189" t="s">
        <v>156</v>
      </c>
      <c r="G42" s="189" t="s">
        <v>61</v>
      </c>
      <c r="H42" s="89" t="s">
        <v>157</v>
      </c>
      <c r="I42" s="89" t="s">
        <v>158</v>
      </c>
      <c r="J42" s="89"/>
      <c r="K42" s="181">
        <v>300000</v>
      </c>
      <c r="L42" s="80">
        <v>0</v>
      </c>
      <c r="M42" s="80">
        <v>0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>
        <f>IFERROR(K42/SUM(Q42:Q55),"-")</f>
        <v>30000</v>
      </c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>
        <f>SUM(Y42:Y55)-SUM(K42:K55)</f>
        <v>-275000</v>
      </c>
      <c r="AC42" s="85">
        <f>SUM(Y42:Y55)/SUM(K42:K55)</f>
        <v>0.083333333333333</v>
      </c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159</v>
      </c>
      <c r="C43" s="189" t="s">
        <v>58</v>
      </c>
      <c r="D43" s="189"/>
      <c r="E43" s="189" t="s">
        <v>100</v>
      </c>
      <c r="F43" s="189" t="s">
        <v>101</v>
      </c>
      <c r="G43" s="189" t="s">
        <v>89</v>
      </c>
      <c r="H43" s="89" t="s">
        <v>160</v>
      </c>
      <c r="I43" s="89" t="s">
        <v>158</v>
      </c>
      <c r="J43" s="89"/>
      <c r="K43" s="181"/>
      <c r="L43" s="80">
        <v>2</v>
      </c>
      <c r="M43" s="80">
        <v>0</v>
      </c>
      <c r="N43" s="80">
        <v>9</v>
      </c>
      <c r="O43" s="91">
        <v>1</v>
      </c>
      <c r="P43" s="92">
        <v>0</v>
      </c>
      <c r="Q43" s="93">
        <f>O43+P43</f>
        <v>1</v>
      </c>
      <c r="R43" s="81">
        <f>IFERROR(Q43/N43,"-")</f>
        <v>0.11111111111111</v>
      </c>
      <c r="S43" s="80">
        <v>0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1</v>
      </c>
      <c r="Y43" s="186">
        <v>10000</v>
      </c>
      <c r="Z43" s="187">
        <f>IFERROR(Y43/Q43,"-")</f>
        <v>10000</v>
      </c>
      <c r="AA43" s="187">
        <f>IFERROR(Y43/W43,"-")</f>
        <v>10000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1</v>
      </c>
      <c r="BH43" s="112">
        <v>1</v>
      </c>
      <c r="BI43" s="114">
        <f>IFERROR(BH43/BF43,"-")</f>
        <v>1</v>
      </c>
      <c r="BJ43" s="115">
        <v>10000</v>
      </c>
      <c r="BK43" s="116">
        <f>IFERROR(BJ43/BF43,"-")</f>
        <v>10000</v>
      </c>
      <c r="BL43" s="117"/>
      <c r="BM43" s="117">
        <v>1</v>
      </c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10000</v>
      </c>
      <c r="CR43" s="141">
        <v>10000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161</v>
      </c>
      <c r="C44" s="189" t="s">
        <v>58</v>
      </c>
      <c r="D44" s="189"/>
      <c r="E44" s="189" t="s">
        <v>162</v>
      </c>
      <c r="F44" s="189" t="s">
        <v>163</v>
      </c>
      <c r="G44" s="189" t="s">
        <v>61</v>
      </c>
      <c r="H44" s="89" t="s">
        <v>164</v>
      </c>
      <c r="I44" s="89" t="s">
        <v>158</v>
      </c>
      <c r="J44" s="89"/>
      <c r="K44" s="181"/>
      <c r="L44" s="80">
        <v>0</v>
      </c>
      <c r="M44" s="80">
        <v>0</v>
      </c>
      <c r="N44" s="80">
        <v>0</v>
      </c>
      <c r="O44" s="91">
        <v>2</v>
      </c>
      <c r="P44" s="92">
        <v>0</v>
      </c>
      <c r="Q44" s="93">
        <f>O44+P44</f>
        <v>2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0.5</v>
      </c>
      <c r="V44" s="82"/>
      <c r="W44" s="83">
        <v>1</v>
      </c>
      <c r="X44" s="81">
        <f>IF(Q44=0,"-",W44/Q44)</f>
        <v>0.5</v>
      </c>
      <c r="Y44" s="186">
        <v>3000</v>
      </c>
      <c r="Z44" s="187">
        <f>IFERROR(Y44/Q44,"-")</f>
        <v>1500</v>
      </c>
      <c r="AA44" s="187">
        <f>IFERROR(Y44/W44,"-")</f>
        <v>3000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>
        <v>1</v>
      </c>
      <c r="BR44" s="122">
        <f>IFERROR(BQ44/BO44,"-")</f>
        <v>1</v>
      </c>
      <c r="BS44" s="123">
        <v>3000</v>
      </c>
      <c r="BT44" s="124">
        <f>IFERROR(BS44/BO44,"-")</f>
        <v>3000</v>
      </c>
      <c r="BU44" s="125">
        <v>1</v>
      </c>
      <c r="BV44" s="125"/>
      <c r="BW44" s="125"/>
      <c r="BX44" s="126">
        <v>1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3000</v>
      </c>
      <c r="CR44" s="141">
        <v>3000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165</v>
      </c>
      <c r="C45" s="189" t="s">
        <v>58</v>
      </c>
      <c r="D45" s="189"/>
      <c r="E45" s="189" t="s">
        <v>166</v>
      </c>
      <c r="F45" s="189" t="s">
        <v>167</v>
      </c>
      <c r="G45" s="189" t="s">
        <v>61</v>
      </c>
      <c r="H45" s="89" t="s">
        <v>168</v>
      </c>
      <c r="I45" s="89" t="s">
        <v>158</v>
      </c>
      <c r="J45" s="89"/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169</v>
      </c>
      <c r="C46" s="189" t="s">
        <v>58</v>
      </c>
      <c r="D46" s="189"/>
      <c r="E46" s="189" t="s">
        <v>170</v>
      </c>
      <c r="F46" s="189" t="s">
        <v>171</v>
      </c>
      <c r="G46" s="189" t="s">
        <v>61</v>
      </c>
      <c r="H46" s="89" t="s">
        <v>172</v>
      </c>
      <c r="I46" s="89" t="s">
        <v>158</v>
      </c>
      <c r="J46" s="89"/>
      <c r="K46" s="181"/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1</v>
      </c>
      <c r="AX46" s="107">
        <f>IF(Q46=0,"",IF(AW46=0,"",(AW46/Q46)))</f>
        <v>1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173</v>
      </c>
      <c r="C47" s="189" t="s">
        <v>58</v>
      </c>
      <c r="D47" s="189"/>
      <c r="E47" s="189" t="s">
        <v>155</v>
      </c>
      <c r="F47" s="189" t="s">
        <v>156</v>
      </c>
      <c r="G47" s="189" t="s">
        <v>61</v>
      </c>
      <c r="H47" s="89" t="s">
        <v>174</v>
      </c>
      <c r="I47" s="89" t="s">
        <v>158</v>
      </c>
      <c r="J47" s="89"/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1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175</v>
      </c>
      <c r="C48" s="189" t="s">
        <v>58</v>
      </c>
      <c r="D48" s="189"/>
      <c r="E48" s="189" t="s">
        <v>100</v>
      </c>
      <c r="F48" s="189" t="s">
        <v>101</v>
      </c>
      <c r="G48" s="189" t="s">
        <v>89</v>
      </c>
      <c r="H48" s="89" t="s">
        <v>176</v>
      </c>
      <c r="I48" s="89" t="s">
        <v>158</v>
      </c>
      <c r="J48" s="89"/>
      <c r="K48" s="181"/>
      <c r="L48" s="80">
        <v>2</v>
      </c>
      <c r="M48" s="80">
        <v>0</v>
      </c>
      <c r="N48" s="80">
        <v>7</v>
      </c>
      <c r="O48" s="91">
        <v>1</v>
      </c>
      <c r="P48" s="92">
        <v>0</v>
      </c>
      <c r="Q48" s="93">
        <f>O48+P48</f>
        <v>1</v>
      </c>
      <c r="R48" s="81">
        <f>IFERROR(Q48/N48,"-")</f>
        <v>0.14285714285714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>
        <v>1</v>
      </c>
      <c r="AF48" s="95">
        <f>IF(Q48=0,"",IF(AE48=0,"",(AE48/Q48)))</f>
        <v>1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177</v>
      </c>
      <c r="C49" s="189" t="s">
        <v>58</v>
      </c>
      <c r="D49" s="189"/>
      <c r="E49" s="189" t="s">
        <v>162</v>
      </c>
      <c r="F49" s="189" t="s">
        <v>163</v>
      </c>
      <c r="G49" s="189" t="s">
        <v>61</v>
      </c>
      <c r="H49" s="89" t="s">
        <v>178</v>
      </c>
      <c r="I49" s="89" t="s">
        <v>158</v>
      </c>
      <c r="J49" s="89"/>
      <c r="K49" s="181"/>
      <c r="L49" s="80">
        <v>0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1</v>
      </c>
      <c r="X49" s="81">
        <f>IF(Q49=0,"-",W49/Q49)</f>
        <v>1</v>
      </c>
      <c r="Y49" s="186">
        <v>12000</v>
      </c>
      <c r="Z49" s="187">
        <f>IFERROR(Y49/Q49,"-")</f>
        <v>12000</v>
      </c>
      <c r="AA49" s="187">
        <f>IFERROR(Y49/W49,"-")</f>
        <v>12000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1</v>
      </c>
      <c r="CI49" s="135">
        <v>1</v>
      </c>
      <c r="CJ49" s="136">
        <f>IFERROR(CI49/CG49,"-")</f>
        <v>1</v>
      </c>
      <c r="CK49" s="137">
        <v>12000</v>
      </c>
      <c r="CL49" s="138">
        <f>IFERROR(CK49/CG49,"-")</f>
        <v>12000</v>
      </c>
      <c r="CM49" s="139"/>
      <c r="CN49" s="139"/>
      <c r="CO49" s="139">
        <v>1</v>
      </c>
      <c r="CP49" s="140">
        <v>1</v>
      </c>
      <c r="CQ49" s="141">
        <v>12000</v>
      </c>
      <c r="CR49" s="141">
        <v>12000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179</v>
      </c>
      <c r="C50" s="189" t="s">
        <v>58</v>
      </c>
      <c r="D50" s="189"/>
      <c r="E50" s="189" t="s">
        <v>166</v>
      </c>
      <c r="F50" s="189" t="s">
        <v>167</v>
      </c>
      <c r="G50" s="189" t="s">
        <v>61</v>
      </c>
      <c r="H50" s="89" t="s">
        <v>180</v>
      </c>
      <c r="I50" s="89" t="s">
        <v>158</v>
      </c>
      <c r="J50" s="89"/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181</v>
      </c>
      <c r="C51" s="189" t="s">
        <v>58</v>
      </c>
      <c r="D51" s="189"/>
      <c r="E51" s="189" t="s">
        <v>170</v>
      </c>
      <c r="F51" s="189" t="s">
        <v>171</v>
      </c>
      <c r="G51" s="189" t="s">
        <v>61</v>
      </c>
      <c r="H51" s="89" t="s">
        <v>182</v>
      </c>
      <c r="I51" s="89" t="s">
        <v>158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183</v>
      </c>
      <c r="C52" s="189" t="s">
        <v>58</v>
      </c>
      <c r="D52" s="189"/>
      <c r="E52" s="189" t="s">
        <v>155</v>
      </c>
      <c r="F52" s="189" t="s">
        <v>156</v>
      </c>
      <c r="G52" s="189" t="s">
        <v>61</v>
      </c>
      <c r="H52" s="89" t="s">
        <v>184</v>
      </c>
      <c r="I52" s="89" t="s">
        <v>158</v>
      </c>
      <c r="J52" s="89"/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185</v>
      </c>
      <c r="C53" s="189" t="s">
        <v>58</v>
      </c>
      <c r="D53" s="189"/>
      <c r="E53" s="189" t="s">
        <v>100</v>
      </c>
      <c r="F53" s="189" t="s">
        <v>101</v>
      </c>
      <c r="G53" s="189" t="s">
        <v>89</v>
      </c>
      <c r="H53" s="89" t="s">
        <v>186</v>
      </c>
      <c r="I53" s="89" t="s">
        <v>158</v>
      </c>
      <c r="J53" s="89"/>
      <c r="K53" s="181"/>
      <c r="L53" s="80">
        <v>0</v>
      </c>
      <c r="M53" s="80">
        <v>0</v>
      </c>
      <c r="N53" s="80">
        <v>4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187</v>
      </c>
      <c r="C54" s="189" t="s">
        <v>58</v>
      </c>
      <c r="D54" s="189"/>
      <c r="E54" s="189" t="s">
        <v>188</v>
      </c>
      <c r="F54" s="189" t="s">
        <v>189</v>
      </c>
      <c r="G54" s="189" t="s">
        <v>61</v>
      </c>
      <c r="H54" s="89" t="s">
        <v>190</v>
      </c>
      <c r="I54" s="89" t="s">
        <v>158</v>
      </c>
      <c r="J54" s="89"/>
      <c r="K54" s="181"/>
      <c r="L54" s="80">
        <v>0</v>
      </c>
      <c r="M54" s="80">
        <v>0</v>
      </c>
      <c r="N54" s="80">
        <v>0</v>
      </c>
      <c r="O54" s="91">
        <v>2</v>
      </c>
      <c r="P54" s="92">
        <v>0</v>
      </c>
      <c r="Q54" s="93">
        <f>O54+P54</f>
        <v>2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0.5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191</v>
      </c>
      <c r="C55" s="189" t="s">
        <v>58</v>
      </c>
      <c r="D55" s="189"/>
      <c r="E55" s="189" t="s">
        <v>106</v>
      </c>
      <c r="F55" s="189" t="s">
        <v>106</v>
      </c>
      <c r="G55" s="189" t="s">
        <v>66</v>
      </c>
      <c r="H55" s="89" t="s">
        <v>192</v>
      </c>
      <c r="I55" s="89"/>
      <c r="J55" s="89"/>
      <c r="K55" s="181"/>
      <c r="L55" s="80">
        <v>27</v>
      </c>
      <c r="M55" s="80">
        <v>20</v>
      </c>
      <c r="N55" s="80">
        <v>7</v>
      </c>
      <c r="O55" s="91">
        <v>1</v>
      </c>
      <c r="P55" s="92">
        <v>0</v>
      </c>
      <c r="Q55" s="93">
        <f>O55+P55</f>
        <v>1</v>
      </c>
      <c r="R55" s="81">
        <f>IFERROR(Q55/N55,"-")</f>
        <v>0.14285714285714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1</v>
      </c>
      <c r="CH55" s="134">
        <f>IF(Q55=0,"",IF(CG55=0,"",(CG55/Q55)))</f>
        <v>1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0.86153846153846</v>
      </c>
      <c r="B56" s="189" t="s">
        <v>193</v>
      </c>
      <c r="C56" s="189" t="s">
        <v>58</v>
      </c>
      <c r="D56" s="189"/>
      <c r="E56" s="189" t="s">
        <v>194</v>
      </c>
      <c r="F56" s="189" t="s">
        <v>195</v>
      </c>
      <c r="G56" s="189" t="s">
        <v>61</v>
      </c>
      <c r="H56" s="89" t="s">
        <v>111</v>
      </c>
      <c r="I56" s="89" t="s">
        <v>196</v>
      </c>
      <c r="J56" s="89" t="s">
        <v>197</v>
      </c>
      <c r="K56" s="181">
        <v>130000</v>
      </c>
      <c r="L56" s="80">
        <v>0</v>
      </c>
      <c r="M56" s="80">
        <v>0</v>
      </c>
      <c r="N56" s="80">
        <v>0</v>
      </c>
      <c r="O56" s="91">
        <v>4</v>
      </c>
      <c r="P56" s="92">
        <v>0</v>
      </c>
      <c r="Q56" s="93">
        <f>O56+P56</f>
        <v>4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>
        <f>IFERROR(K56/SUM(Q56:Q71),"-")</f>
        <v>4814.8148148148</v>
      </c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>
        <f>SUM(Y56:Y71)-SUM(K56:K71)</f>
        <v>-18000</v>
      </c>
      <c r="AC56" s="85">
        <f>SUM(Y56:Y71)/SUM(K56:K71)</f>
        <v>0.86153846153846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0.25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198</v>
      </c>
      <c r="C57" s="189" t="s">
        <v>58</v>
      </c>
      <c r="D57" s="189"/>
      <c r="E57" s="189" t="s">
        <v>166</v>
      </c>
      <c r="F57" s="189" t="s">
        <v>167</v>
      </c>
      <c r="G57" s="189" t="s">
        <v>61</v>
      </c>
      <c r="H57" s="89"/>
      <c r="I57" s="89" t="s">
        <v>196</v>
      </c>
      <c r="J57" s="89" t="s">
        <v>199</v>
      </c>
      <c r="K57" s="181"/>
      <c r="L57" s="80">
        <v>0</v>
      </c>
      <c r="M57" s="80">
        <v>0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200</v>
      </c>
      <c r="C58" s="189" t="s">
        <v>58</v>
      </c>
      <c r="D58" s="189"/>
      <c r="E58" s="189" t="s">
        <v>201</v>
      </c>
      <c r="F58" s="189" t="s">
        <v>202</v>
      </c>
      <c r="G58" s="189" t="s">
        <v>61</v>
      </c>
      <c r="H58" s="89"/>
      <c r="I58" s="89" t="s">
        <v>196</v>
      </c>
      <c r="J58" s="89" t="s">
        <v>203</v>
      </c>
      <c r="K58" s="181"/>
      <c r="L58" s="80">
        <v>0</v>
      </c>
      <c r="M58" s="80">
        <v>0</v>
      </c>
      <c r="N58" s="80">
        <v>0</v>
      </c>
      <c r="O58" s="91">
        <v>4</v>
      </c>
      <c r="P58" s="92">
        <v>0</v>
      </c>
      <c r="Q58" s="93">
        <f>O58+P58</f>
        <v>4</v>
      </c>
      <c r="R58" s="81" t="str">
        <f>IFERROR(Q58/N58,"-")</f>
        <v>-</v>
      </c>
      <c r="S58" s="80">
        <v>1</v>
      </c>
      <c r="T58" s="80">
        <v>2</v>
      </c>
      <c r="U58" s="81">
        <f>IFERROR(T58/(Q58),"-")</f>
        <v>0.5</v>
      </c>
      <c r="V58" s="82"/>
      <c r="W58" s="83">
        <v>1</v>
      </c>
      <c r="X58" s="81">
        <f>IF(Q58=0,"-",W58/Q58)</f>
        <v>0.25</v>
      </c>
      <c r="Y58" s="186">
        <v>80000</v>
      </c>
      <c r="Z58" s="187">
        <f>IFERROR(Y58/Q58,"-")</f>
        <v>20000</v>
      </c>
      <c r="AA58" s="187">
        <f>IFERROR(Y58/W58,"-")</f>
        <v>80000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0.25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>
        <v>2</v>
      </c>
      <c r="BP58" s="120">
        <f>IF(Q58=0,"",IF(BO58=0,"",(BO58/Q58)))</f>
        <v>0.5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>
        <v>1</v>
      </c>
      <c r="BY58" s="127">
        <f>IF(Q58=0,"",IF(BX58=0,"",(BX58/Q58)))</f>
        <v>0.25</v>
      </c>
      <c r="BZ58" s="128">
        <v>1</v>
      </c>
      <c r="CA58" s="129">
        <f>IFERROR(BZ58/BX58,"-")</f>
        <v>1</v>
      </c>
      <c r="CB58" s="130">
        <v>80000</v>
      </c>
      <c r="CC58" s="131">
        <f>IFERROR(CB58/BX58,"-")</f>
        <v>80000</v>
      </c>
      <c r="CD58" s="132"/>
      <c r="CE58" s="132"/>
      <c r="CF58" s="132">
        <v>1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80000</v>
      </c>
      <c r="CR58" s="141">
        <v>80000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204</v>
      </c>
      <c r="C59" s="189" t="s">
        <v>58</v>
      </c>
      <c r="D59" s="189"/>
      <c r="E59" s="189" t="s">
        <v>106</v>
      </c>
      <c r="F59" s="189" t="s">
        <v>106</v>
      </c>
      <c r="G59" s="189" t="s">
        <v>66</v>
      </c>
      <c r="H59" s="89"/>
      <c r="I59" s="89"/>
      <c r="J59" s="89"/>
      <c r="K59" s="181"/>
      <c r="L59" s="80">
        <v>10</v>
      </c>
      <c r="M59" s="80">
        <v>7</v>
      </c>
      <c r="N59" s="80">
        <v>1</v>
      </c>
      <c r="O59" s="91">
        <v>0</v>
      </c>
      <c r="P59" s="92">
        <v>1</v>
      </c>
      <c r="Q59" s="93">
        <f>O59+P59</f>
        <v>1</v>
      </c>
      <c r="R59" s="81">
        <f>IFERROR(Q59/N59,"-")</f>
        <v>1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>
        <v>1</v>
      </c>
      <c r="AO59" s="101">
        <f>IF(Q59=0,"",IF(AN59=0,"",(AN59/Q59)))</f>
        <v>1</v>
      </c>
      <c r="AP59" s="100"/>
      <c r="AQ59" s="102">
        <f>IFERROR(AP59/AN59,"-")</f>
        <v>0</v>
      </c>
      <c r="AR59" s="103"/>
      <c r="AS59" s="104">
        <f>IFERROR(AR59/AN59,"-")</f>
        <v>0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205</v>
      </c>
      <c r="C60" s="189" t="s">
        <v>58</v>
      </c>
      <c r="D60" s="189"/>
      <c r="E60" s="189" t="s">
        <v>206</v>
      </c>
      <c r="F60" s="189" t="s">
        <v>207</v>
      </c>
      <c r="G60" s="189" t="s">
        <v>61</v>
      </c>
      <c r="H60" s="89" t="s">
        <v>111</v>
      </c>
      <c r="I60" s="89" t="s">
        <v>208</v>
      </c>
      <c r="J60" s="89" t="s">
        <v>209</v>
      </c>
      <c r="K60" s="181"/>
      <c r="L60" s="80">
        <v>0</v>
      </c>
      <c r="M60" s="80">
        <v>0</v>
      </c>
      <c r="N60" s="80">
        <v>0</v>
      </c>
      <c r="O60" s="91">
        <v>1</v>
      </c>
      <c r="P60" s="92">
        <v>0</v>
      </c>
      <c r="Q60" s="93">
        <f>O60+P60</f>
        <v>1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1</v>
      </c>
      <c r="Y60" s="186">
        <v>0</v>
      </c>
      <c r="Z60" s="187">
        <f>IFERROR(Y60/Q60,"-")</f>
        <v>0</v>
      </c>
      <c r="AA60" s="187">
        <f>IFERROR(Y60/W60,"-")</f>
        <v>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1</v>
      </c>
      <c r="BQ60" s="121">
        <v>1</v>
      </c>
      <c r="BR60" s="122">
        <f>IFERROR(BQ60/BO60,"-")</f>
        <v>1</v>
      </c>
      <c r="BS60" s="123">
        <v>15000</v>
      </c>
      <c r="BT60" s="124">
        <f>IFERROR(BS60/BO60,"-")</f>
        <v>15000</v>
      </c>
      <c r="BU60" s="125"/>
      <c r="BV60" s="125"/>
      <c r="BW60" s="125">
        <v>1</v>
      </c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0</v>
      </c>
      <c r="CR60" s="141">
        <v>15000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210</v>
      </c>
      <c r="C61" s="189" t="s">
        <v>58</v>
      </c>
      <c r="D61" s="189"/>
      <c r="E61" s="189" t="s">
        <v>206</v>
      </c>
      <c r="F61" s="189" t="s">
        <v>207</v>
      </c>
      <c r="G61" s="189" t="s">
        <v>66</v>
      </c>
      <c r="H61" s="89"/>
      <c r="I61" s="89"/>
      <c r="J61" s="89"/>
      <c r="K61" s="181"/>
      <c r="L61" s="80">
        <v>3</v>
      </c>
      <c r="M61" s="80">
        <v>3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211</v>
      </c>
      <c r="C62" s="189" t="s">
        <v>58</v>
      </c>
      <c r="D62" s="189"/>
      <c r="E62" s="189" t="s">
        <v>212</v>
      </c>
      <c r="F62" s="189" t="s">
        <v>213</v>
      </c>
      <c r="G62" s="189" t="s">
        <v>61</v>
      </c>
      <c r="H62" s="89" t="s">
        <v>115</v>
      </c>
      <c r="I62" s="89" t="s">
        <v>196</v>
      </c>
      <c r="J62" s="89" t="s">
        <v>197</v>
      </c>
      <c r="K62" s="181"/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0.33333333333333</v>
      </c>
      <c r="Y62" s="186">
        <v>3000</v>
      </c>
      <c r="Z62" s="187">
        <f>IFERROR(Y62/Q62,"-")</f>
        <v>1000</v>
      </c>
      <c r="AA62" s="187">
        <f>IFERROR(Y62/W62,"-")</f>
        <v>3000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0.33333333333333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2</v>
      </c>
      <c r="BY62" s="127">
        <f>IF(Q62=0,"",IF(BX62=0,"",(BX62/Q62)))</f>
        <v>0.66666666666667</v>
      </c>
      <c r="BZ62" s="128">
        <v>1</v>
      </c>
      <c r="CA62" s="129">
        <f>IFERROR(BZ62/BX62,"-")</f>
        <v>0.5</v>
      </c>
      <c r="CB62" s="130">
        <v>3000</v>
      </c>
      <c r="CC62" s="131">
        <f>IFERROR(CB62/BX62,"-")</f>
        <v>1500</v>
      </c>
      <c r="CD62" s="132">
        <v>1</v>
      </c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3000</v>
      </c>
      <c r="CR62" s="141">
        <v>3000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214</v>
      </c>
      <c r="C63" s="189" t="s">
        <v>58</v>
      </c>
      <c r="D63" s="189"/>
      <c r="E63" s="189" t="s">
        <v>215</v>
      </c>
      <c r="F63" s="189" t="s">
        <v>216</v>
      </c>
      <c r="G63" s="189" t="s">
        <v>61</v>
      </c>
      <c r="H63" s="89"/>
      <c r="I63" s="89" t="s">
        <v>196</v>
      </c>
      <c r="J63" s="89" t="s">
        <v>199</v>
      </c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217</v>
      </c>
      <c r="C64" s="189" t="s">
        <v>58</v>
      </c>
      <c r="D64" s="189"/>
      <c r="E64" s="189" t="s">
        <v>218</v>
      </c>
      <c r="F64" s="189" t="s">
        <v>219</v>
      </c>
      <c r="G64" s="189" t="s">
        <v>61</v>
      </c>
      <c r="H64" s="89"/>
      <c r="I64" s="89" t="s">
        <v>196</v>
      </c>
      <c r="J64" s="89" t="s">
        <v>203</v>
      </c>
      <c r="K64" s="181"/>
      <c r="L64" s="80">
        <v>0</v>
      </c>
      <c r="M64" s="80">
        <v>0</v>
      </c>
      <c r="N64" s="80">
        <v>0</v>
      </c>
      <c r="O64" s="91">
        <v>1</v>
      </c>
      <c r="P64" s="92">
        <v>0</v>
      </c>
      <c r="Q64" s="93">
        <f>O64+P64</f>
        <v>1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>
        <v>1</v>
      </c>
      <c r="BY64" s="127">
        <f>IF(Q64=0,"",IF(BX64=0,"",(BX64/Q64)))</f>
        <v>1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220</v>
      </c>
      <c r="C65" s="189" t="s">
        <v>58</v>
      </c>
      <c r="D65" s="189"/>
      <c r="E65" s="189" t="s">
        <v>221</v>
      </c>
      <c r="F65" s="189" t="s">
        <v>222</v>
      </c>
      <c r="G65" s="189" t="s">
        <v>61</v>
      </c>
      <c r="H65" s="89"/>
      <c r="I65" s="89" t="s">
        <v>196</v>
      </c>
      <c r="J65" s="190" t="s">
        <v>223</v>
      </c>
      <c r="K65" s="181"/>
      <c r="L65" s="80">
        <v>0</v>
      </c>
      <c r="M65" s="80">
        <v>0</v>
      </c>
      <c r="N65" s="80">
        <v>0</v>
      </c>
      <c r="O65" s="91">
        <v>3</v>
      </c>
      <c r="P65" s="92">
        <v>0</v>
      </c>
      <c r="Q65" s="93">
        <f>O65+P65</f>
        <v>3</v>
      </c>
      <c r="R65" s="81" t="str">
        <f>IFERROR(Q65/N65,"-")</f>
        <v>-</v>
      </c>
      <c r="S65" s="80">
        <v>0</v>
      </c>
      <c r="T65" s="80">
        <v>2</v>
      </c>
      <c r="U65" s="81">
        <f>IFERROR(T65/(Q65),"-")</f>
        <v>0.66666666666667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2</v>
      </c>
      <c r="BY65" s="127">
        <f>IF(Q65=0,"",IF(BX65=0,"",(BX65/Q65)))</f>
        <v>0.66666666666667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224</v>
      </c>
      <c r="C66" s="189" t="s">
        <v>58</v>
      </c>
      <c r="D66" s="189"/>
      <c r="E66" s="189" t="s">
        <v>106</v>
      </c>
      <c r="F66" s="189" t="s">
        <v>106</v>
      </c>
      <c r="G66" s="189" t="s">
        <v>66</v>
      </c>
      <c r="H66" s="89"/>
      <c r="I66" s="89"/>
      <c r="J66" s="89"/>
      <c r="K66" s="181"/>
      <c r="L66" s="80">
        <v>7</v>
      </c>
      <c r="M66" s="80">
        <v>5</v>
      </c>
      <c r="N66" s="80">
        <v>3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225</v>
      </c>
      <c r="C67" s="189" t="s">
        <v>58</v>
      </c>
      <c r="D67" s="189"/>
      <c r="E67" s="189" t="s">
        <v>226</v>
      </c>
      <c r="F67" s="189" t="s">
        <v>227</v>
      </c>
      <c r="G67" s="189" t="s">
        <v>61</v>
      </c>
      <c r="H67" s="89" t="s">
        <v>117</v>
      </c>
      <c r="I67" s="89" t="s">
        <v>196</v>
      </c>
      <c r="J67" s="89" t="s">
        <v>197</v>
      </c>
      <c r="K67" s="181"/>
      <c r="L67" s="80">
        <v>0</v>
      </c>
      <c r="M67" s="80">
        <v>0</v>
      </c>
      <c r="N67" s="80">
        <v>0</v>
      </c>
      <c r="O67" s="91">
        <v>3</v>
      </c>
      <c r="P67" s="92">
        <v>0</v>
      </c>
      <c r="Q67" s="93">
        <f>O67+P67</f>
        <v>3</v>
      </c>
      <c r="R67" s="81" t="str">
        <f>IFERROR(Q67/N67,"-")</f>
        <v>-</v>
      </c>
      <c r="S67" s="80">
        <v>0</v>
      </c>
      <c r="T67" s="80">
        <v>1</v>
      </c>
      <c r="U67" s="81">
        <f>IFERROR(T67/(Q67),"-")</f>
        <v>0.33333333333333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0.33333333333333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0.33333333333333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228</v>
      </c>
      <c r="C68" s="189" t="s">
        <v>58</v>
      </c>
      <c r="D68" s="189"/>
      <c r="E68" s="189" t="s">
        <v>229</v>
      </c>
      <c r="F68" s="189" t="s">
        <v>230</v>
      </c>
      <c r="G68" s="189" t="s">
        <v>61</v>
      </c>
      <c r="H68" s="89"/>
      <c r="I68" s="89" t="s">
        <v>196</v>
      </c>
      <c r="J68" s="89" t="s">
        <v>199</v>
      </c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0.5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1</v>
      </c>
      <c r="BY68" s="127">
        <f>IF(Q68=0,"",IF(BX68=0,"",(BX68/Q68)))</f>
        <v>0.5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231</v>
      </c>
      <c r="C69" s="189" t="s">
        <v>58</v>
      </c>
      <c r="D69" s="189"/>
      <c r="E69" s="189" t="s">
        <v>232</v>
      </c>
      <c r="F69" s="189" t="s">
        <v>233</v>
      </c>
      <c r="G69" s="189" t="s">
        <v>61</v>
      </c>
      <c r="H69" s="89"/>
      <c r="I69" s="89" t="s">
        <v>196</v>
      </c>
      <c r="J69" s="89" t="s">
        <v>203</v>
      </c>
      <c r="K69" s="181"/>
      <c r="L69" s="80">
        <v>0</v>
      </c>
      <c r="M69" s="80">
        <v>0</v>
      </c>
      <c r="N69" s="80">
        <v>0</v>
      </c>
      <c r="O69" s="91">
        <v>1</v>
      </c>
      <c r="P69" s="92">
        <v>0</v>
      </c>
      <c r="Q69" s="93">
        <f>O69+P69</f>
        <v>1</v>
      </c>
      <c r="R69" s="81" t="str">
        <f>IFERROR(Q69/N69,"-")</f>
        <v>-</v>
      </c>
      <c r="S69" s="80">
        <v>0</v>
      </c>
      <c r="T69" s="80">
        <v>0</v>
      </c>
      <c r="U69" s="81">
        <f>IFERROR(T69/(Q69),"-")</f>
        <v>0</v>
      </c>
      <c r="V69" s="82"/>
      <c r="W69" s="83">
        <v>1</v>
      </c>
      <c r="X69" s="81">
        <f>IF(Q69=0,"-",W69/Q69)</f>
        <v>1</v>
      </c>
      <c r="Y69" s="186">
        <v>0</v>
      </c>
      <c r="Z69" s="187">
        <f>IFERROR(Y69/Q69,"-")</f>
        <v>0</v>
      </c>
      <c r="AA69" s="187">
        <f>IFERROR(Y69/W69,"-")</f>
        <v>0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1</v>
      </c>
      <c r="BZ69" s="128">
        <v>1</v>
      </c>
      <c r="CA69" s="129">
        <f>IFERROR(BZ69/BX69,"-")</f>
        <v>1</v>
      </c>
      <c r="CB69" s="130">
        <v>3000</v>
      </c>
      <c r="CC69" s="131">
        <f>IFERROR(CB69/BX69,"-")</f>
        <v>3000</v>
      </c>
      <c r="CD69" s="132">
        <v>1</v>
      </c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1</v>
      </c>
      <c r="CQ69" s="141">
        <v>0</v>
      </c>
      <c r="CR69" s="141">
        <v>3000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234</v>
      </c>
      <c r="C70" s="189" t="s">
        <v>58</v>
      </c>
      <c r="D70" s="189"/>
      <c r="E70" s="189" t="s">
        <v>235</v>
      </c>
      <c r="F70" s="189" t="s">
        <v>236</v>
      </c>
      <c r="G70" s="189" t="s">
        <v>61</v>
      </c>
      <c r="H70" s="89"/>
      <c r="I70" s="89" t="s">
        <v>196</v>
      </c>
      <c r="J70" s="190" t="s">
        <v>223</v>
      </c>
      <c r="K70" s="181"/>
      <c r="L70" s="80">
        <v>0</v>
      </c>
      <c r="M70" s="80">
        <v>0</v>
      </c>
      <c r="N70" s="80">
        <v>0</v>
      </c>
      <c r="O70" s="91">
        <v>2</v>
      </c>
      <c r="P70" s="92">
        <v>0</v>
      </c>
      <c r="Q70" s="93">
        <f>O70+P70</f>
        <v>2</v>
      </c>
      <c r="R70" s="81" t="str">
        <f>IFERROR(Q70/N70,"-")</f>
        <v>-</v>
      </c>
      <c r="S70" s="80">
        <v>0</v>
      </c>
      <c r="T70" s="80">
        <v>1</v>
      </c>
      <c r="U70" s="81">
        <f>IFERROR(T70/(Q70),"-")</f>
        <v>0.5</v>
      </c>
      <c r="V70" s="82"/>
      <c r="W70" s="83">
        <v>1</v>
      </c>
      <c r="X70" s="81">
        <f>IF(Q70=0,"-",W70/Q70)</f>
        <v>0.5</v>
      </c>
      <c r="Y70" s="186">
        <v>29000</v>
      </c>
      <c r="Z70" s="187">
        <f>IFERROR(Y70/Q70,"-")</f>
        <v>14500</v>
      </c>
      <c r="AA70" s="187">
        <f>IFERROR(Y70/W70,"-")</f>
        <v>29000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2</v>
      </c>
      <c r="BP70" s="120">
        <f>IF(Q70=0,"",IF(BO70=0,"",(BO70/Q70)))</f>
        <v>1</v>
      </c>
      <c r="BQ70" s="121">
        <v>1</v>
      </c>
      <c r="BR70" s="122">
        <f>IFERROR(BQ70/BO70,"-")</f>
        <v>0.5</v>
      </c>
      <c r="BS70" s="123">
        <v>29000</v>
      </c>
      <c r="BT70" s="124">
        <f>IFERROR(BS70/BO70,"-")</f>
        <v>14500</v>
      </c>
      <c r="BU70" s="125"/>
      <c r="BV70" s="125"/>
      <c r="BW70" s="125">
        <v>1</v>
      </c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1</v>
      </c>
      <c r="CQ70" s="141">
        <v>29000</v>
      </c>
      <c r="CR70" s="141">
        <v>29000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237</v>
      </c>
      <c r="C71" s="189" t="s">
        <v>58</v>
      </c>
      <c r="D71" s="189"/>
      <c r="E71" s="189" t="s">
        <v>106</v>
      </c>
      <c r="F71" s="189" t="s">
        <v>106</v>
      </c>
      <c r="G71" s="189" t="s">
        <v>66</v>
      </c>
      <c r="H71" s="89"/>
      <c r="I71" s="89"/>
      <c r="J71" s="89"/>
      <c r="K71" s="181"/>
      <c r="L71" s="80">
        <v>8</v>
      </c>
      <c r="M71" s="80">
        <v>7</v>
      </c>
      <c r="N71" s="80">
        <v>3</v>
      </c>
      <c r="O71" s="91">
        <v>2</v>
      </c>
      <c r="P71" s="92">
        <v>0</v>
      </c>
      <c r="Q71" s="93">
        <f>O71+P71</f>
        <v>2</v>
      </c>
      <c r="R71" s="81">
        <f>IFERROR(Q71/N71,"-")</f>
        <v>0.66666666666667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0.5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238</v>
      </c>
      <c r="C72" s="189" t="s">
        <v>58</v>
      </c>
      <c r="D72" s="189"/>
      <c r="E72" s="189" t="s">
        <v>239</v>
      </c>
      <c r="F72" s="189"/>
      <c r="G72" s="189" t="s">
        <v>89</v>
      </c>
      <c r="H72" s="89" t="s">
        <v>117</v>
      </c>
      <c r="I72" s="89" t="s">
        <v>240</v>
      </c>
      <c r="J72" s="89" t="s">
        <v>241</v>
      </c>
      <c r="K72" s="181">
        <v>100000</v>
      </c>
      <c r="L72" s="80">
        <v>0</v>
      </c>
      <c r="M72" s="80">
        <v>0</v>
      </c>
      <c r="N72" s="80">
        <v>9</v>
      </c>
      <c r="O72" s="91">
        <v>0</v>
      </c>
      <c r="P72" s="92">
        <v>0</v>
      </c>
      <c r="Q72" s="93">
        <f>O72+P72</f>
        <v>0</v>
      </c>
      <c r="R72" s="81">
        <f>IFERROR(Q72/N72,"-")</f>
        <v>0</v>
      </c>
      <c r="S72" s="80">
        <v>0</v>
      </c>
      <c r="T72" s="80">
        <v>0</v>
      </c>
      <c r="U72" s="81" t="str">
        <f>IFERROR(T72/(Q72),"-")</f>
        <v>-</v>
      </c>
      <c r="V72" s="82" t="str">
        <f>IFERROR(K72/SUM(Q72:Q75),"-")</f>
        <v>-</v>
      </c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>
        <f>SUM(Y72:Y75)-SUM(K72:K75)</f>
        <v>-100000</v>
      </c>
      <c r="AC72" s="85">
        <f>SUM(Y72:Y75)/SUM(K72:K75)</f>
        <v>0</v>
      </c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242</v>
      </c>
      <c r="C73" s="189" t="s">
        <v>58</v>
      </c>
      <c r="D73" s="189"/>
      <c r="E73" s="189" t="s">
        <v>239</v>
      </c>
      <c r="F73" s="189"/>
      <c r="G73" s="189" t="s">
        <v>66</v>
      </c>
      <c r="H73" s="89"/>
      <c r="I73" s="89"/>
      <c r="J73" s="89"/>
      <c r="K73" s="181"/>
      <c r="L73" s="80">
        <v>0</v>
      </c>
      <c r="M73" s="80">
        <v>0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243</v>
      </c>
      <c r="C74" s="189" t="s">
        <v>58</v>
      </c>
      <c r="D74" s="189"/>
      <c r="E74" s="189" t="s">
        <v>239</v>
      </c>
      <c r="F74" s="189"/>
      <c r="G74" s="189" t="s">
        <v>89</v>
      </c>
      <c r="H74" s="89"/>
      <c r="I74" s="89" t="s">
        <v>244</v>
      </c>
      <c r="J74" s="89"/>
      <c r="K74" s="181"/>
      <c r="L74" s="80">
        <v>4</v>
      </c>
      <c r="M74" s="80">
        <v>0</v>
      </c>
      <c r="N74" s="80">
        <v>15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245</v>
      </c>
      <c r="C75" s="189" t="s">
        <v>58</v>
      </c>
      <c r="D75" s="189"/>
      <c r="E75" s="189" t="s">
        <v>239</v>
      </c>
      <c r="F75" s="189"/>
      <c r="G75" s="189" t="s">
        <v>66</v>
      </c>
      <c r="H75" s="89"/>
      <c r="I75" s="89"/>
      <c r="J75" s="89"/>
      <c r="K75" s="181"/>
      <c r="L75" s="80">
        <v>2</v>
      </c>
      <c r="M75" s="80">
        <v>2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0.54166666666667</v>
      </c>
      <c r="B76" s="189" t="s">
        <v>246</v>
      </c>
      <c r="C76" s="189" t="s">
        <v>58</v>
      </c>
      <c r="D76" s="189"/>
      <c r="E76" s="189" t="s">
        <v>247</v>
      </c>
      <c r="F76" s="189" t="s">
        <v>98</v>
      </c>
      <c r="G76" s="189" t="s">
        <v>89</v>
      </c>
      <c r="H76" s="89" t="s">
        <v>248</v>
      </c>
      <c r="I76" s="89" t="s">
        <v>249</v>
      </c>
      <c r="J76" s="190" t="s">
        <v>250</v>
      </c>
      <c r="K76" s="181">
        <v>120000</v>
      </c>
      <c r="L76" s="80">
        <v>11</v>
      </c>
      <c r="M76" s="80">
        <v>0</v>
      </c>
      <c r="N76" s="80">
        <v>41</v>
      </c>
      <c r="O76" s="91">
        <v>3</v>
      </c>
      <c r="P76" s="92">
        <v>0</v>
      </c>
      <c r="Q76" s="93">
        <f>O76+P76</f>
        <v>3</v>
      </c>
      <c r="R76" s="81">
        <f>IFERROR(Q76/N76,"-")</f>
        <v>0.073170731707317</v>
      </c>
      <c r="S76" s="80">
        <v>1</v>
      </c>
      <c r="T76" s="80">
        <v>2</v>
      </c>
      <c r="U76" s="81">
        <f>IFERROR(T76/(Q76),"-")</f>
        <v>0.66666666666667</v>
      </c>
      <c r="V76" s="82">
        <f>IFERROR(K76/SUM(Q76:Q77),"-")</f>
        <v>24000</v>
      </c>
      <c r="W76" s="83">
        <v>1</v>
      </c>
      <c r="X76" s="81">
        <f>IF(Q76=0,"-",W76/Q76)</f>
        <v>0.33333333333333</v>
      </c>
      <c r="Y76" s="186">
        <v>0</v>
      </c>
      <c r="Z76" s="187">
        <f>IFERROR(Y76/Q76,"-")</f>
        <v>0</v>
      </c>
      <c r="AA76" s="187">
        <f>IFERROR(Y76/W76,"-")</f>
        <v>0</v>
      </c>
      <c r="AB76" s="181">
        <f>SUM(Y76:Y77)-SUM(K76:K77)</f>
        <v>-55000</v>
      </c>
      <c r="AC76" s="85">
        <f>SUM(Y76:Y77)/SUM(K76:K77)</f>
        <v>0.54166666666667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0.33333333333333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/>
      <c r="BP76" s="120">
        <f>IF(Q76=0,"",IF(BO76=0,"",(BO76/Q76)))</f>
        <v>0</v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>
        <v>2</v>
      </c>
      <c r="BY76" s="127">
        <f>IF(Q76=0,"",IF(BX76=0,"",(BX76/Q76)))</f>
        <v>0.66666666666667</v>
      </c>
      <c r="BZ76" s="128">
        <v>1</v>
      </c>
      <c r="CA76" s="129">
        <f>IFERROR(BZ76/BX76,"-")</f>
        <v>0.5</v>
      </c>
      <c r="CB76" s="130">
        <v>30000</v>
      </c>
      <c r="CC76" s="131">
        <f>IFERROR(CB76/BX76,"-")</f>
        <v>15000</v>
      </c>
      <c r="CD76" s="132"/>
      <c r="CE76" s="132"/>
      <c r="CF76" s="132">
        <v>1</v>
      </c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0</v>
      </c>
      <c r="CR76" s="141">
        <v>30000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251</v>
      </c>
      <c r="C77" s="189" t="s">
        <v>58</v>
      </c>
      <c r="D77" s="189"/>
      <c r="E77" s="189" t="s">
        <v>247</v>
      </c>
      <c r="F77" s="189" t="s">
        <v>98</v>
      </c>
      <c r="G77" s="189" t="s">
        <v>66</v>
      </c>
      <c r="H77" s="89"/>
      <c r="I77" s="89"/>
      <c r="J77" s="89"/>
      <c r="K77" s="181"/>
      <c r="L77" s="80">
        <v>33</v>
      </c>
      <c r="M77" s="80">
        <v>18</v>
      </c>
      <c r="N77" s="80">
        <v>5</v>
      </c>
      <c r="O77" s="91">
        <v>2</v>
      </c>
      <c r="P77" s="92">
        <v>0</v>
      </c>
      <c r="Q77" s="93">
        <f>O77+P77</f>
        <v>2</v>
      </c>
      <c r="R77" s="81">
        <f>IFERROR(Q77/N77,"-")</f>
        <v>0.4</v>
      </c>
      <c r="S77" s="80">
        <v>1</v>
      </c>
      <c r="T77" s="80">
        <v>0</v>
      </c>
      <c r="U77" s="81">
        <f>IFERROR(T77/(Q77),"-")</f>
        <v>0</v>
      </c>
      <c r="V77" s="82"/>
      <c r="W77" s="83">
        <v>1</v>
      </c>
      <c r="X77" s="81">
        <f>IF(Q77=0,"-",W77/Q77)</f>
        <v>0.5</v>
      </c>
      <c r="Y77" s="186">
        <v>65000</v>
      </c>
      <c r="Z77" s="187">
        <f>IFERROR(Y77/Q77,"-")</f>
        <v>32500</v>
      </c>
      <c r="AA77" s="187">
        <f>IFERROR(Y77/W77,"-")</f>
        <v>65000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0.5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>
        <v>1</v>
      </c>
      <c r="CH77" s="134">
        <f>IF(Q77=0,"",IF(CG77=0,"",(CG77/Q77)))</f>
        <v>0.5</v>
      </c>
      <c r="CI77" s="135">
        <v>1</v>
      </c>
      <c r="CJ77" s="136">
        <f>IFERROR(CI77/CG77,"-")</f>
        <v>1</v>
      </c>
      <c r="CK77" s="137">
        <v>65000</v>
      </c>
      <c r="CL77" s="138">
        <f>IFERROR(CK77/CG77,"-")</f>
        <v>65000</v>
      </c>
      <c r="CM77" s="139"/>
      <c r="CN77" s="139"/>
      <c r="CO77" s="139">
        <v>1</v>
      </c>
      <c r="CP77" s="140">
        <v>1</v>
      </c>
      <c r="CQ77" s="141">
        <v>65000</v>
      </c>
      <c r="CR77" s="141">
        <v>65000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0</v>
      </c>
      <c r="B78" s="189" t="s">
        <v>252</v>
      </c>
      <c r="C78" s="189" t="s">
        <v>58</v>
      </c>
      <c r="D78" s="189"/>
      <c r="E78" s="189" t="s">
        <v>253</v>
      </c>
      <c r="F78" s="189" t="s">
        <v>254</v>
      </c>
      <c r="G78" s="189" t="s">
        <v>61</v>
      </c>
      <c r="H78" s="89" t="s">
        <v>248</v>
      </c>
      <c r="I78" s="89" t="s">
        <v>249</v>
      </c>
      <c r="J78" s="191" t="s">
        <v>255</v>
      </c>
      <c r="K78" s="181">
        <v>120000</v>
      </c>
      <c r="L78" s="80">
        <v>0</v>
      </c>
      <c r="M78" s="80">
        <v>0</v>
      </c>
      <c r="N78" s="80">
        <v>0</v>
      </c>
      <c r="O78" s="91">
        <v>3</v>
      </c>
      <c r="P78" s="92">
        <v>0</v>
      </c>
      <c r="Q78" s="93">
        <f>O78+P78</f>
        <v>3</v>
      </c>
      <c r="R78" s="81" t="str">
        <f>IFERROR(Q78/N78,"-")</f>
        <v>-</v>
      </c>
      <c r="S78" s="80">
        <v>0</v>
      </c>
      <c r="T78" s="80">
        <v>0</v>
      </c>
      <c r="U78" s="81">
        <f>IFERROR(T78/(Q78),"-")</f>
        <v>0</v>
      </c>
      <c r="V78" s="82">
        <f>IFERROR(K78/SUM(Q78:Q79),"-")</f>
        <v>40000</v>
      </c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>
        <f>SUM(Y78:Y79)-SUM(K78:K79)</f>
        <v>-120000</v>
      </c>
      <c r="AC78" s="85">
        <f>SUM(Y78:Y79)/SUM(K78:K79)</f>
        <v>0</v>
      </c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3</v>
      </c>
      <c r="BP78" s="120">
        <f>IF(Q78=0,"",IF(BO78=0,"",(BO78/Q78)))</f>
        <v>1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256</v>
      </c>
      <c r="C79" s="189" t="s">
        <v>58</v>
      </c>
      <c r="D79" s="189"/>
      <c r="E79" s="189" t="s">
        <v>253</v>
      </c>
      <c r="F79" s="189" t="s">
        <v>254</v>
      </c>
      <c r="G79" s="189" t="s">
        <v>66</v>
      </c>
      <c r="H79" s="89"/>
      <c r="I79" s="89"/>
      <c r="J79" s="89"/>
      <c r="K79" s="181"/>
      <c r="L79" s="80">
        <v>17</v>
      </c>
      <c r="M79" s="80">
        <v>11</v>
      </c>
      <c r="N79" s="80">
        <v>0</v>
      </c>
      <c r="O79" s="91">
        <v>0</v>
      </c>
      <c r="P79" s="92">
        <v>0</v>
      </c>
      <c r="Q79" s="93">
        <f>O79+P79</f>
        <v>0</v>
      </c>
      <c r="R79" s="81" t="str">
        <f>IFERROR(Q79/N79,"-")</f>
        <v>-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>
        <f>AC80</f>
        <v>0</v>
      </c>
      <c r="B80" s="189" t="s">
        <v>257</v>
      </c>
      <c r="C80" s="189" t="s">
        <v>58</v>
      </c>
      <c r="D80" s="189"/>
      <c r="E80" s="189" t="s">
        <v>258</v>
      </c>
      <c r="F80" s="189" t="s">
        <v>259</v>
      </c>
      <c r="G80" s="189" t="s">
        <v>61</v>
      </c>
      <c r="H80" s="89" t="s">
        <v>126</v>
      </c>
      <c r="I80" s="89" t="s">
        <v>249</v>
      </c>
      <c r="J80" s="190" t="s">
        <v>250</v>
      </c>
      <c r="K80" s="181">
        <v>150000</v>
      </c>
      <c r="L80" s="80">
        <v>0</v>
      </c>
      <c r="M80" s="80">
        <v>0</v>
      </c>
      <c r="N80" s="80">
        <v>0</v>
      </c>
      <c r="O80" s="91">
        <v>11</v>
      </c>
      <c r="P80" s="92">
        <v>0</v>
      </c>
      <c r="Q80" s="93">
        <f>O80+P80</f>
        <v>11</v>
      </c>
      <c r="R80" s="81" t="str">
        <f>IFERROR(Q80/N80,"-")</f>
        <v>-</v>
      </c>
      <c r="S80" s="80">
        <v>0</v>
      </c>
      <c r="T80" s="80">
        <v>0</v>
      </c>
      <c r="U80" s="81">
        <f>IFERROR(T80/(Q80),"-")</f>
        <v>0</v>
      </c>
      <c r="V80" s="82">
        <f>IFERROR(K80/SUM(Q80:Q81),"-")</f>
        <v>13636.363636364</v>
      </c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>
        <f>SUM(Y80:Y81)-SUM(K80:K81)</f>
        <v>-150000</v>
      </c>
      <c r="AC80" s="85">
        <f>SUM(Y80:Y81)/SUM(K80:K81)</f>
        <v>0</v>
      </c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>
        <v>1</v>
      </c>
      <c r="AO80" s="101">
        <f>IF(Q80=0,"",IF(AN80=0,"",(AN80/Q80)))</f>
        <v>0.090909090909091</v>
      </c>
      <c r="AP80" s="100"/>
      <c r="AQ80" s="102">
        <f>IFERROR(AP80/AN80,"-")</f>
        <v>0</v>
      </c>
      <c r="AR80" s="103"/>
      <c r="AS80" s="104">
        <f>IFERROR(AR80/AN80,"-")</f>
        <v>0</v>
      </c>
      <c r="AT80" s="105"/>
      <c r="AU80" s="105"/>
      <c r="AV80" s="105"/>
      <c r="AW80" s="106">
        <v>1</v>
      </c>
      <c r="AX80" s="107">
        <f>IF(Q80=0,"",IF(AW80=0,"",(AW80/Q80)))</f>
        <v>0.090909090909091</v>
      </c>
      <c r="AY80" s="106"/>
      <c r="AZ80" s="108">
        <f>IFERROR(AY80/AW80,"-")</f>
        <v>0</v>
      </c>
      <c r="BA80" s="109"/>
      <c r="BB80" s="110">
        <f>IFERROR(BA80/AW80,"-")</f>
        <v>0</v>
      </c>
      <c r="BC80" s="111"/>
      <c r="BD80" s="111"/>
      <c r="BE80" s="111"/>
      <c r="BF80" s="112">
        <v>1</v>
      </c>
      <c r="BG80" s="113">
        <f>IF(Q80=0,"",IF(BF80=0,"",(BF80/Q80)))</f>
        <v>0.090909090909091</v>
      </c>
      <c r="BH80" s="112"/>
      <c r="BI80" s="114">
        <f>IFERROR(BH80/BF80,"-")</f>
        <v>0</v>
      </c>
      <c r="BJ80" s="115"/>
      <c r="BK80" s="116">
        <f>IFERROR(BJ80/BF80,"-")</f>
        <v>0</v>
      </c>
      <c r="BL80" s="117"/>
      <c r="BM80" s="117"/>
      <c r="BN80" s="117"/>
      <c r="BO80" s="119">
        <v>5</v>
      </c>
      <c r="BP80" s="120">
        <f>IF(Q80=0,"",IF(BO80=0,"",(BO80/Q80)))</f>
        <v>0.45454545454545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3</v>
      </c>
      <c r="BY80" s="127">
        <f>IF(Q80=0,"",IF(BX80=0,"",(BX80/Q80)))</f>
        <v>0.27272727272727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260</v>
      </c>
      <c r="C81" s="189" t="s">
        <v>58</v>
      </c>
      <c r="D81" s="189"/>
      <c r="E81" s="189" t="s">
        <v>258</v>
      </c>
      <c r="F81" s="189" t="s">
        <v>259</v>
      </c>
      <c r="G81" s="189" t="s">
        <v>66</v>
      </c>
      <c r="H81" s="89"/>
      <c r="I81" s="89"/>
      <c r="J81" s="89"/>
      <c r="K81" s="181"/>
      <c r="L81" s="80">
        <v>20</v>
      </c>
      <c r="M81" s="80">
        <v>12</v>
      </c>
      <c r="N81" s="80">
        <v>14</v>
      </c>
      <c r="O81" s="91">
        <v>0</v>
      </c>
      <c r="P81" s="92">
        <v>0</v>
      </c>
      <c r="Q81" s="93">
        <f>O81+P81</f>
        <v>0</v>
      </c>
      <c r="R81" s="81">
        <f>IFERROR(Q81/N81,"-")</f>
        <v>0</v>
      </c>
      <c r="S81" s="80">
        <v>0</v>
      </c>
      <c r="T81" s="80">
        <v>0</v>
      </c>
      <c r="U81" s="81" t="str">
        <f>IFERROR(T81/(Q81),"-")</f>
        <v>-</v>
      </c>
      <c r="V81" s="82"/>
      <c r="W81" s="83">
        <v>0</v>
      </c>
      <c r="X81" s="81" t="str">
        <f>IF(Q81=0,"-",W81/Q81)</f>
        <v>-</v>
      </c>
      <c r="Y81" s="186">
        <v>0</v>
      </c>
      <c r="Z81" s="187" t="str">
        <f>IFERROR(Y81/Q81,"-")</f>
        <v>-</v>
      </c>
      <c r="AA81" s="187" t="str">
        <f>IFERROR(Y81/W81,"-")</f>
        <v>-</v>
      </c>
      <c r="AB81" s="181"/>
      <c r="AC81" s="85"/>
      <c r="AD81" s="78"/>
      <c r="AE81" s="94"/>
      <c r="AF81" s="95" t="str">
        <f>IF(Q81=0,"",IF(AE81=0,"",(AE81/Q81)))</f>
        <v/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 t="str">
        <f>IF(Q81=0,"",IF(AN81=0,"",(AN81/Q81)))</f>
        <v/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 t="str">
        <f>IF(Q81=0,"",IF(AW81=0,"",(AW81/Q81)))</f>
        <v/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 t="str">
        <f>IF(Q81=0,"",IF(BF81=0,"",(BF81/Q81)))</f>
        <v/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/>
      <c r="BP81" s="120" t="str">
        <f>IF(Q81=0,"",IF(BO81=0,"",(BO81/Q81)))</f>
        <v/>
      </c>
      <c r="BQ81" s="121"/>
      <c r="BR81" s="122" t="str">
        <f>IFERROR(BQ81/BO81,"-")</f>
        <v>-</v>
      </c>
      <c r="BS81" s="123"/>
      <c r="BT81" s="124" t="str">
        <f>IFERROR(BS81/BO81,"-")</f>
        <v>-</v>
      </c>
      <c r="BU81" s="125"/>
      <c r="BV81" s="125"/>
      <c r="BW81" s="125"/>
      <c r="BX81" s="126"/>
      <c r="BY81" s="127" t="str">
        <f>IF(Q81=0,"",IF(BX81=0,"",(BX81/Q81)))</f>
        <v/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 t="str">
        <f>IF(Q81=0,"",IF(CG81=0,"",(CG81/Q81)))</f>
        <v/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0.33333333333333</v>
      </c>
      <c r="B82" s="189" t="s">
        <v>261</v>
      </c>
      <c r="C82" s="189" t="s">
        <v>58</v>
      </c>
      <c r="D82" s="189"/>
      <c r="E82" s="189" t="s">
        <v>262</v>
      </c>
      <c r="F82" s="189" t="s">
        <v>263</v>
      </c>
      <c r="G82" s="189" t="s">
        <v>61</v>
      </c>
      <c r="H82" s="89" t="s">
        <v>126</v>
      </c>
      <c r="I82" s="89" t="s">
        <v>249</v>
      </c>
      <c r="J82" s="190" t="s">
        <v>223</v>
      </c>
      <c r="K82" s="181">
        <v>150000</v>
      </c>
      <c r="L82" s="80">
        <v>0</v>
      </c>
      <c r="M82" s="80">
        <v>0</v>
      </c>
      <c r="N82" s="80">
        <v>0</v>
      </c>
      <c r="O82" s="91">
        <v>5</v>
      </c>
      <c r="P82" s="92">
        <v>0</v>
      </c>
      <c r="Q82" s="93">
        <f>O82+P82</f>
        <v>5</v>
      </c>
      <c r="R82" s="81" t="str">
        <f>IFERROR(Q82/N82,"-")</f>
        <v>-</v>
      </c>
      <c r="S82" s="80">
        <v>1</v>
      </c>
      <c r="T82" s="80">
        <v>0</v>
      </c>
      <c r="U82" s="81">
        <f>IFERROR(T82/(Q82),"-")</f>
        <v>0</v>
      </c>
      <c r="V82" s="82">
        <f>IFERROR(K82/SUM(Q82:Q83),"-")</f>
        <v>30000</v>
      </c>
      <c r="W82" s="83">
        <v>1</v>
      </c>
      <c r="X82" s="81">
        <f>IF(Q82=0,"-",W82/Q82)</f>
        <v>0.2</v>
      </c>
      <c r="Y82" s="186">
        <v>50000</v>
      </c>
      <c r="Z82" s="187">
        <f>IFERROR(Y82/Q82,"-")</f>
        <v>10000</v>
      </c>
      <c r="AA82" s="187">
        <f>IFERROR(Y82/W82,"-")</f>
        <v>50000</v>
      </c>
      <c r="AB82" s="181">
        <f>SUM(Y82:Y83)-SUM(K82:K83)</f>
        <v>-100000</v>
      </c>
      <c r="AC82" s="85">
        <f>SUM(Y82:Y83)/SUM(K82:K83)</f>
        <v>0.33333333333333</v>
      </c>
      <c r="AD82" s="78"/>
      <c r="AE82" s="94">
        <v>1</v>
      </c>
      <c r="AF82" s="95">
        <f>IF(Q82=0,"",IF(AE82=0,"",(AE82/Q82)))</f>
        <v>0.2</v>
      </c>
      <c r="AG82" s="94"/>
      <c r="AH82" s="96">
        <f>IFERROR(AG82/AE82,"-")</f>
        <v>0</v>
      </c>
      <c r="AI82" s="97"/>
      <c r="AJ82" s="98">
        <f>IFERROR(AI82/AE82,"-")</f>
        <v>0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3</v>
      </c>
      <c r="BP82" s="120">
        <f>IF(Q82=0,"",IF(BO82=0,"",(BO82/Q82)))</f>
        <v>0.6</v>
      </c>
      <c r="BQ82" s="121">
        <v>1</v>
      </c>
      <c r="BR82" s="122">
        <f>IFERROR(BQ82/BO82,"-")</f>
        <v>0.33333333333333</v>
      </c>
      <c r="BS82" s="123">
        <v>75000</v>
      </c>
      <c r="BT82" s="124">
        <f>IFERROR(BS82/BO82,"-")</f>
        <v>25000</v>
      </c>
      <c r="BU82" s="125"/>
      <c r="BV82" s="125"/>
      <c r="BW82" s="125">
        <v>1</v>
      </c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>
        <v>1</v>
      </c>
      <c r="CH82" s="134">
        <f>IF(Q82=0,"",IF(CG82=0,"",(CG82/Q82)))</f>
        <v>0.2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1</v>
      </c>
      <c r="CQ82" s="141">
        <v>50000</v>
      </c>
      <c r="CR82" s="141">
        <v>75000</v>
      </c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264</v>
      </c>
      <c r="C83" s="189" t="s">
        <v>58</v>
      </c>
      <c r="D83" s="189"/>
      <c r="E83" s="189" t="s">
        <v>262</v>
      </c>
      <c r="F83" s="189" t="s">
        <v>263</v>
      </c>
      <c r="G83" s="189" t="s">
        <v>66</v>
      </c>
      <c r="H83" s="89"/>
      <c r="I83" s="89"/>
      <c r="J83" s="89"/>
      <c r="K83" s="181"/>
      <c r="L83" s="80">
        <v>10</v>
      </c>
      <c r="M83" s="80">
        <v>8</v>
      </c>
      <c r="N83" s="80">
        <v>0</v>
      </c>
      <c r="O83" s="91">
        <v>0</v>
      </c>
      <c r="P83" s="92">
        <v>0</v>
      </c>
      <c r="Q83" s="93">
        <f>O83+P83</f>
        <v>0</v>
      </c>
      <c r="R83" s="81" t="str">
        <f>IFERROR(Q83/N83,"-")</f>
        <v>-</v>
      </c>
      <c r="S83" s="80">
        <v>0</v>
      </c>
      <c r="T83" s="80">
        <v>0</v>
      </c>
      <c r="U83" s="81" t="str">
        <f>IFERROR(T83/(Q83),"-")</f>
        <v>-</v>
      </c>
      <c r="V83" s="82"/>
      <c r="W83" s="83">
        <v>0</v>
      </c>
      <c r="X83" s="81" t="str">
        <f>IF(Q83=0,"-",W83/Q83)</f>
        <v>-</v>
      </c>
      <c r="Y83" s="186">
        <v>0</v>
      </c>
      <c r="Z83" s="187" t="str">
        <f>IFERROR(Y83/Q83,"-")</f>
        <v>-</v>
      </c>
      <c r="AA83" s="187" t="str">
        <f>IFERROR(Y83/W83,"-")</f>
        <v>-</v>
      </c>
      <c r="AB83" s="181"/>
      <c r="AC83" s="85"/>
      <c r="AD83" s="78"/>
      <c r="AE83" s="94"/>
      <c r="AF83" s="95" t="str">
        <f>IF(Q83=0,"",IF(AE83=0,"",(AE83/Q83)))</f>
        <v/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 t="str">
        <f>IF(Q83=0,"",IF(AN83=0,"",(AN83/Q83)))</f>
        <v/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 t="str">
        <f>IF(Q83=0,"",IF(AW83=0,"",(AW83/Q83)))</f>
        <v/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 t="str">
        <f>IF(Q83=0,"",IF(BF83=0,"",(BF83/Q83)))</f>
        <v/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 t="str">
        <f>IF(Q83=0,"",IF(BO83=0,"",(BO83/Q83)))</f>
        <v/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 t="str">
        <f>IF(Q83=0,"",IF(BX83=0,"",(BX83/Q83)))</f>
        <v/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 t="str">
        <f>IF(Q83=0,"",IF(CG83=0,"",(CG83/Q83)))</f>
        <v/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0</v>
      </c>
      <c r="B84" s="189" t="s">
        <v>265</v>
      </c>
      <c r="C84" s="189" t="s">
        <v>58</v>
      </c>
      <c r="D84" s="189"/>
      <c r="E84" s="189" t="s">
        <v>59</v>
      </c>
      <c r="F84" s="189" t="s">
        <v>60</v>
      </c>
      <c r="G84" s="189" t="s">
        <v>61</v>
      </c>
      <c r="H84" s="89" t="s">
        <v>62</v>
      </c>
      <c r="I84" s="89" t="s">
        <v>266</v>
      </c>
      <c r="J84" s="190" t="s">
        <v>250</v>
      </c>
      <c r="K84" s="181">
        <v>150000</v>
      </c>
      <c r="L84" s="80">
        <v>0</v>
      </c>
      <c r="M84" s="80">
        <v>0</v>
      </c>
      <c r="N84" s="80">
        <v>0</v>
      </c>
      <c r="O84" s="91">
        <v>2</v>
      </c>
      <c r="P84" s="92">
        <v>0</v>
      </c>
      <c r="Q84" s="93">
        <f>O84+P84</f>
        <v>2</v>
      </c>
      <c r="R84" s="81" t="str">
        <f>IFERROR(Q84/N84,"-")</f>
        <v>-</v>
      </c>
      <c r="S84" s="80">
        <v>0</v>
      </c>
      <c r="T84" s="80">
        <v>1</v>
      </c>
      <c r="U84" s="81">
        <f>IFERROR(T84/(Q84),"-")</f>
        <v>0.5</v>
      </c>
      <c r="V84" s="82">
        <f>IFERROR(K84/SUM(Q84:Q85),"-")</f>
        <v>50000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SUM(Y84:Y85)-SUM(K84:K85)</f>
        <v>-150000</v>
      </c>
      <c r="AC84" s="85">
        <f>SUM(Y84:Y85)/SUM(K84:K85)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0.5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/>
      <c r="BP84" s="120">
        <f>IF(Q84=0,"",IF(BO84=0,"",(BO84/Q84)))</f>
        <v>0</v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>
        <v>1</v>
      </c>
      <c r="BY84" s="127">
        <f>IF(Q84=0,"",IF(BX84=0,"",(BX84/Q84)))</f>
        <v>0.5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267</v>
      </c>
      <c r="C85" s="189" t="s">
        <v>58</v>
      </c>
      <c r="D85" s="189"/>
      <c r="E85" s="189" t="s">
        <v>59</v>
      </c>
      <c r="F85" s="189" t="s">
        <v>60</v>
      </c>
      <c r="G85" s="189" t="s">
        <v>66</v>
      </c>
      <c r="H85" s="89"/>
      <c r="I85" s="89"/>
      <c r="J85" s="89"/>
      <c r="K85" s="181"/>
      <c r="L85" s="80">
        <v>10</v>
      </c>
      <c r="M85" s="80">
        <v>7</v>
      </c>
      <c r="N85" s="80">
        <v>7</v>
      </c>
      <c r="O85" s="91">
        <v>1</v>
      </c>
      <c r="P85" s="92">
        <v>0</v>
      </c>
      <c r="Q85" s="93">
        <f>O85+P85</f>
        <v>1</v>
      </c>
      <c r="R85" s="81">
        <f>IFERROR(Q85/N85,"-")</f>
        <v>0.14285714285714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>
        <v>1</v>
      </c>
      <c r="BG85" s="113">
        <f>IF(Q85=0,"",IF(BF85=0,"",(BF85/Q85)))</f>
        <v>1</v>
      </c>
      <c r="BH85" s="112"/>
      <c r="BI85" s="114">
        <f>IFERROR(BH85/BF85,"-")</f>
        <v>0</v>
      </c>
      <c r="BJ85" s="115"/>
      <c r="BK85" s="116">
        <f>IFERROR(BJ85/BF85,"-")</f>
        <v>0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>
        <f>IF(Q85=0,"",IF(BX85=0,"",(BX85/Q85)))</f>
        <v>0</v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>
        <f>AC86</f>
        <v>3.7666666666667</v>
      </c>
      <c r="B86" s="189" t="s">
        <v>268</v>
      </c>
      <c r="C86" s="189" t="s">
        <v>58</v>
      </c>
      <c r="D86" s="189"/>
      <c r="E86" s="189" t="s">
        <v>94</v>
      </c>
      <c r="F86" s="189" t="s">
        <v>95</v>
      </c>
      <c r="G86" s="189" t="s">
        <v>89</v>
      </c>
      <c r="H86" s="89" t="s">
        <v>62</v>
      </c>
      <c r="I86" s="89" t="s">
        <v>266</v>
      </c>
      <c r="J86" s="190" t="s">
        <v>223</v>
      </c>
      <c r="K86" s="181">
        <v>150000</v>
      </c>
      <c r="L86" s="80">
        <v>10</v>
      </c>
      <c r="M86" s="80">
        <v>0</v>
      </c>
      <c r="N86" s="80">
        <v>45</v>
      </c>
      <c r="O86" s="91">
        <v>2</v>
      </c>
      <c r="P86" s="92">
        <v>0</v>
      </c>
      <c r="Q86" s="93">
        <f>O86+P86</f>
        <v>2</v>
      </c>
      <c r="R86" s="81">
        <f>IFERROR(Q86/N86,"-")</f>
        <v>0.044444444444444</v>
      </c>
      <c r="S86" s="80">
        <v>0</v>
      </c>
      <c r="T86" s="80">
        <v>0</v>
      </c>
      <c r="U86" s="81">
        <f>IFERROR(T86/(Q86),"-")</f>
        <v>0</v>
      </c>
      <c r="V86" s="82">
        <f>IFERROR(K86/SUM(Q86:Q87),"-")</f>
        <v>30000</v>
      </c>
      <c r="W86" s="83">
        <v>0</v>
      </c>
      <c r="X86" s="81">
        <f>IF(Q86=0,"-",W86/Q86)</f>
        <v>0</v>
      </c>
      <c r="Y86" s="186">
        <v>0</v>
      </c>
      <c r="Z86" s="187">
        <f>IFERROR(Y86/Q86,"-")</f>
        <v>0</v>
      </c>
      <c r="AA86" s="187" t="str">
        <f>IFERROR(Y86/W86,"-")</f>
        <v>-</v>
      </c>
      <c r="AB86" s="181">
        <f>SUM(Y86:Y87)-SUM(K86:K87)</f>
        <v>415000</v>
      </c>
      <c r="AC86" s="85">
        <f>SUM(Y86:Y87)/SUM(K86:K87)</f>
        <v>3.7666666666667</v>
      </c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>
        <f>IF(Q86=0,"",IF(BF86=0,"",(BF86/Q86)))</f>
        <v>0</v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>
        <v>1</v>
      </c>
      <c r="BP86" s="120">
        <f>IF(Q86=0,"",IF(BO86=0,"",(BO86/Q86)))</f>
        <v>0.5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/>
      <c r="BY86" s="127">
        <f>IF(Q86=0,"",IF(BX86=0,"",(BX86/Q86)))</f>
        <v>0</v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>
        <v>1</v>
      </c>
      <c r="CH86" s="134">
        <f>IF(Q86=0,"",IF(CG86=0,"",(CG86/Q86)))</f>
        <v>0.5</v>
      </c>
      <c r="CI86" s="135">
        <v>1</v>
      </c>
      <c r="CJ86" s="136">
        <f>IFERROR(CI86/CG86,"-")</f>
        <v>1</v>
      </c>
      <c r="CK86" s="137">
        <v>25000</v>
      </c>
      <c r="CL86" s="138">
        <f>IFERROR(CK86/CG86,"-")</f>
        <v>25000</v>
      </c>
      <c r="CM86" s="139"/>
      <c r="CN86" s="139"/>
      <c r="CO86" s="139">
        <v>1</v>
      </c>
      <c r="CP86" s="140">
        <v>0</v>
      </c>
      <c r="CQ86" s="141">
        <v>0</v>
      </c>
      <c r="CR86" s="141">
        <v>25000</v>
      </c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269</v>
      </c>
      <c r="C87" s="189" t="s">
        <v>58</v>
      </c>
      <c r="D87" s="189"/>
      <c r="E87" s="189" t="s">
        <v>94</v>
      </c>
      <c r="F87" s="189" t="s">
        <v>95</v>
      </c>
      <c r="G87" s="189" t="s">
        <v>66</v>
      </c>
      <c r="H87" s="89"/>
      <c r="I87" s="89"/>
      <c r="J87" s="89"/>
      <c r="K87" s="181"/>
      <c r="L87" s="80">
        <v>25</v>
      </c>
      <c r="M87" s="80">
        <v>11</v>
      </c>
      <c r="N87" s="80">
        <v>17</v>
      </c>
      <c r="O87" s="91">
        <v>3</v>
      </c>
      <c r="P87" s="92">
        <v>0</v>
      </c>
      <c r="Q87" s="93">
        <f>O87+P87</f>
        <v>3</v>
      </c>
      <c r="R87" s="81">
        <f>IFERROR(Q87/N87,"-")</f>
        <v>0.17647058823529</v>
      </c>
      <c r="S87" s="80">
        <v>2</v>
      </c>
      <c r="T87" s="80">
        <v>1</v>
      </c>
      <c r="U87" s="81">
        <f>IFERROR(T87/(Q87),"-")</f>
        <v>0.33333333333333</v>
      </c>
      <c r="V87" s="82"/>
      <c r="W87" s="83">
        <v>1</v>
      </c>
      <c r="X87" s="81">
        <f>IF(Q87=0,"-",W87/Q87)</f>
        <v>0.33333333333333</v>
      </c>
      <c r="Y87" s="186">
        <v>565000</v>
      </c>
      <c r="Z87" s="187">
        <f>IFERROR(Y87/Q87,"-")</f>
        <v>188333.33333333</v>
      </c>
      <c r="AA87" s="187">
        <f>IFERROR(Y87/W87,"-")</f>
        <v>565000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>
        <v>1</v>
      </c>
      <c r="AO87" s="101">
        <f>IF(Q87=0,"",IF(AN87=0,"",(AN87/Q87)))</f>
        <v>0.33333333333333</v>
      </c>
      <c r="AP87" s="100"/>
      <c r="AQ87" s="102">
        <f>IFERROR(AP87/AN87,"-")</f>
        <v>0</v>
      </c>
      <c r="AR87" s="103"/>
      <c r="AS87" s="104">
        <f>IFERROR(AR87/AN87,"-")</f>
        <v>0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>
        <f>IF(Q87=0,"",IF(BO87=0,"",(BO87/Q87)))</f>
        <v>0</v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>
        <v>2</v>
      </c>
      <c r="BY87" s="127">
        <f>IF(Q87=0,"",IF(BX87=0,"",(BX87/Q87)))</f>
        <v>0.66666666666667</v>
      </c>
      <c r="BZ87" s="128">
        <v>2</v>
      </c>
      <c r="CA87" s="129">
        <f>IFERROR(BZ87/BX87,"-")</f>
        <v>1</v>
      </c>
      <c r="CB87" s="130">
        <v>769000</v>
      </c>
      <c r="CC87" s="131">
        <f>IFERROR(CB87/BX87,"-")</f>
        <v>384500</v>
      </c>
      <c r="CD87" s="132"/>
      <c r="CE87" s="132"/>
      <c r="CF87" s="132">
        <v>2</v>
      </c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1</v>
      </c>
      <c r="CQ87" s="141">
        <v>565000</v>
      </c>
      <c r="CR87" s="141">
        <v>549000</v>
      </c>
      <c r="CS87" s="141"/>
      <c r="CT87" s="142" t="str">
        <f>IF(AND(CR87=0,CS87=0),"",IF(AND(CR87&lt;=100000,CS87&lt;=100000),"",IF(CR87/CQ87&gt;0.7,"男高",IF(CS87/CQ87&gt;0.7,"女高",""))))</f>
        <v>男高</v>
      </c>
    </row>
    <row r="88" spans="1:99">
      <c r="A88" s="30"/>
      <c r="B88" s="86"/>
      <c r="C88" s="86"/>
      <c r="D88" s="87"/>
      <c r="E88" s="87"/>
      <c r="F88" s="87"/>
      <c r="G88" s="88"/>
      <c r="H88" s="89"/>
      <c r="I88" s="89"/>
      <c r="J88" s="89"/>
      <c r="K88" s="182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8"/>
      <c r="Z88" s="188"/>
      <c r="AA88" s="188"/>
      <c r="AB88" s="188"/>
      <c r="AC88" s="33"/>
      <c r="AD88" s="58"/>
      <c r="AE88" s="62"/>
      <c r="AF88" s="63"/>
      <c r="AG88" s="62"/>
      <c r="AH88" s="66"/>
      <c r="AI88" s="67"/>
      <c r="AJ88" s="68"/>
      <c r="AK88" s="69"/>
      <c r="AL88" s="69"/>
      <c r="AM88" s="69"/>
      <c r="AN88" s="62"/>
      <c r="AO88" s="63"/>
      <c r="AP88" s="62"/>
      <c r="AQ88" s="66"/>
      <c r="AR88" s="67"/>
      <c r="AS88" s="68"/>
      <c r="AT88" s="69"/>
      <c r="AU88" s="69"/>
      <c r="AV88" s="69"/>
      <c r="AW88" s="62"/>
      <c r="AX88" s="63"/>
      <c r="AY88" s="62"/>
      <c r="AZ88" s="66"/>
      <c r="BA88" s="67"/>
      <c r="BB88" s="68"/>
      <c r="BC88" s="69"/>
      <c r="BD88" s="69"/>
      <c r="BE88" s="69"/>
      <c r="BF88" s="62"/>
      <c r="BG88" s="63"/>
      <c r="BH88" s="62"/>
      <c r="BI88" s="66"/>
      <c r="BJ88" s="67"/>
      <c r="BK88" s="68"/>
      <c r="BL88" s="69"/>
      <c r="BM88" s="69"/>
      <c r="BN88" s="69"/>
      <c r="BO88" s="64"/>
      <c r="BP88" s="65"/>
      <c r="BQ88" s="62"/>
      <c r="BR88" s="66"/>
      <c r="BS88" s="67"/>
      <c r="BT88" s="68"/>
      <c r="BU88" s="69"/>
      <c r="BV88" s="69"/>
      <c r="BW88" s="69"/>
      <c r="BX88" s="64"/>
      <c r="BY88" s="65"/>
      <c r="BZ88" s="62"/>
      <c r="CA88" s="66"/>
      <c r="CB88" s="67"/>
      <c r="CC88" s="68"/>
      <c r="CD88" s="69"/>
      <c r="CE88" s="69"/>
      <c r="CF88" s="69"/>
      <c r="CG88" s="64"/>
      <c r="CH88" s="65"/>
      <c r="CI88" s="62"/>
      <c r="CJ88" s="66"/>
      <c r="CK88" s="67"/>
      <c r="CL88" s="68"/>
      <c r="CM88" s="69"/>
      <c r="CN88" s="69"/>
      <c r="CO88" s="69"/>
      <c r="CP88" s="70"/>
      <c r="CQ88" s="67"/>
      <c r="CR88" s="67"/>
      <c r="CS88" s="67"/>
      <c r="CT88" s="71"/>
    </row>
    <row r="89" spans="1:99">
      <c r="A89" s="30"/>
      <c r="B89" s="37"/>
      <c r="C89" s="37"/>
      <c r="D89" s="21"/>
      <c r="E89" s="21"/>
      <c r="F89" s="21"/>
      <c r="G89" s="22"/>
      <c r="H89" s="36"/>
      <c r="I89" s="36"/>
      <c r="J89" s="74"/>
      <c r="K89" s="183"/>
      <c r="L89" s="34"/>
      <c r="M89" s="34"/>
      <c r="N89" s="31"/>
      <c r="O89" s="23"/>
      <c r="P89" s="23"/>
      <c r="Q89" s="23"/>
      <c r="R89" s="32"/>
      <c r="S89" s="32"/>
      <c r="T89" s="23"/>
      <c r="U89" s="32"/>
      <c r="V89" s="25"/>
      <c r="W89" s="25"/>
      <c r="X89" s="25"/>
      <c r="Y89" s="188"/>
      <c r="Z89" s="188"/>
      <c r="AA89" s="188"/>
      <c r="AB89" s="188"/>
      <c r="AC89" s="33"/>
      <c r="AD89" s="60"/>
      <c r="AE89" s="62"/>
      <c r="AF89" s="63"/>
      <c r="AG89" s="62"/>
      <c r="AH89" s="66"/>
      <c r="AI89" s="67"/>
      <c r="AJ89" s="68"/>
      <c r="AK89" s="69"/>
      <c r="AL89" s="69"/>
      <c r="AM89" s="69"/>
      <c r="AN89" s="62"/>
      <c r="AO89" s="63"/>
      <c r="AP89" s="62"/>
      <c r="AQ89" s="66"/>
      <c r="AR89" s="67"/>
      <c r="AS89" s="68"/>
      <c r="AT89" s="69"/>
      <c r="AU89" s="69"/>
      <c r="AV89" s="69"/>
      <c r="AW89" s="62"/>
      <c r="AX89" s="63"/>
      <c r="AY89" s="62"/>
      <c r="AZ89" s="66"/>
      <c r="BA89" s="67"/>
      <c r="BB89" s="68"/>
      <c r="BC89" s="69"/>
      <c r="BD89" s="69"/>
      <c r="BE89" s="69"/>
      <c r="BF89" s="62"/>
      <c r="BG89" s="63"/>
      <c r="BH89" s="62"/>
      <c r="BI89" s="66"/>
      <c r="BJ89" s="67"/>
      <c r="BK89" s="68"/>
      <c r="BL89" s="69"/>
      <c r="BM89" s="69"/>
      <c r="BN89" s="69"/>
      <c r="BO89" s="64"/>
      <c r="BP89" s="65"/>
      <c r="BQ89" s="62"/>
      <c r="BR89" s="66"/>
      <c r="BS89" s="67"/>
      <c r="BT89" s="68"/>
      <c r="BU89" s="69"/>
      <c r="BV89" s="69"/>
      <c r="BW89" s="69"/>
      <c r="BX89" s="64"/>
      <c r="BY89" s="65"/>
      <c r="BZ89" s="62"/>
      <c r="CA89" s="66"/>
      <c r="CB89" s="67"/>
      <c r="CC89" s="68"/>
      <c r="CD89" s="69"/>
      <c r="CE89" s="69"/>
      <c r="CF89" s="69"/>
      <c r="CG89" s="64"/>
      <c r="CH89" s="65"/>
      <c r="CI89" s="62"/>
      <c r="CJ89" s="66"/>
      <c r="CK89" s="67"/>
      <c r="CL89" s="68"/>
      <c r="CM89" s="69"/>
      <c r="CN89" s="69"/>
      <c r="CO89" s="69"/>
      <c r="CP89" s="70"/>
      <c r="CQ89" s="67"/>
      <c r="CR89" s="67"/>
      <c r="CS89" s="67"/>
      <c r="CT89" s="71"/>
    </row>
    <row r="90" spans="1:99">
      <c r="A90" s="19">
        <f>AC90</f>
        <v>0.62897</v>
      </c>
      <c r="B90" s="39"/>
      <c r="C90" s="39"/>
      <c r="D90" s="39"/>
      <c r="E90" s="39"/>
      <c r="F90" s="39"/>
      <c r="G90" s="39"/>
      <c r="H90" s="40" t="s">
        <v>270</v>
      </c>
      <c r="I90" s="40"/>
      <c r="J90" s="40"/>
      <c r="K90" s="184">
        <f>SUM(K6:K89)</f>
        <v>3000000</v>
      </c>
      <c r="L90" s="41">
        <f>SUM(L6:L89)</f>
        <v>572</v>
      </c>
      <c r="M90" s="41">
        <f>SUM(M6:M89)</f>
        <v>282</v>
      </c>
      <c r="N90" s="41">
        <f>SUM(N6:N89)</f>
        <v>552</v>
      </c>
      <c r="O90" s="41">
        <f>SUM(O6:O89)</f>
        <v>165</v>
      </c>
      <c r="P90" s="41">
        <f>SUM(P6:P89)</f>
        <v>2</v>
      </c>
      <c r="Q90" s="41">
        <f>SUM(Q6:Q89)</f>
        <v>167</v>
      </c>
      <c r="R90" s="42">
        <f>IFERROR(Q90/N90,"-")</f>
        <v>0.30253623188406</v>
      </c>
      <c r="S90" s="77">
        <f>SUM(S6:S89)</f>
        <v>16</v>
      </c>
      <c r="T90" s="77">
        <f>SUM(T6:T89)</f>
        <v>27</v>
      </c>
      <c r="U90" s="42">
        <f>IFERROR(S90/Q90,"-")</f>
        <v>0.095808383233533</v>
      </c>
      <c r="V90" s="43">
        <f>IFERROR(K90/Q90,"-")</f>
        <v>17964.071856287</v>
      </c>
      <c r="W90" s="44">
        <f>SUM(W6:W89)</f>
        <v>23</v>
      </c>
      <c r="X90" s="42">
        <f>IFERROR(W90/Q90,"-")</f>
        <v>0.1377245508982</v>
      </c>
      <c r="Y90" s="184">
        <f>SUM(Y6:Y89)</f>
        <v>1886910</v>
      </c>
      <c r="Z90" s="184">
        <f>IFERROR(Y90/Q90,"-")</f>
        <v>11298.862275449</v>
      </c>
      <c r="AA90" s="184">
        <f>IFERROR(Y90/W90,"-")</f>
        <v>82039.565217391</v>
      </c>
      <c r="AB90" s="184">
        <f>Y90-K90</f>
        <v>-1113090</v>
      </c>
      <c r="AC90" s="46">
        <f>Y90/K90</f>
        <v>0.62897</v>
      </c>
      <c r="AD90" s="59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1"/>
    <mergeCell ref="K38:K41"/>
    <mergeCell ref="V38:V41"/>
    <mergeCell ref="AB38:AB41"/>
    <mergeCell ref="AC38:AC41"/>
    <mergeCell ref="A42:A55"/>
    <mergeCell ref="K42:K55"/>
    <mergeCell ref="V42:V55"/>
    <mergeCell ref="AB42:AB55"/>
    <mergeCell ref="AC42:AC55"/>
    <mergeCell ref="A56:A71"/>
    <mergeCell ref="K56:K71"/>
    <mergeCell ref="V56:V71"/>
    <mergeCell ref="AB56:AB71"/>
    <mergeCell ref="AC56:AC71"/>
    <mergeCell ref="A72:A75"/>
    <mergeCell ref="K72:K75"/>
    <mergeCell ref="V72:V75"/>
    <mergeCell ref="AB72:AB75"/>
    <mergeCell ref="AC72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271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0.011428571428571</v>
      </c>
      <c r="B6" s="189" t="s">
        <v>272</v>
      </c>
      <c r="C6" s="189" t="s">
        <v>58</v>
      </c>
      <c r="D6" s="189" t="s">
        <v>273</v>
      </c>
      <c r="E6" s="189" t="s">
        <v>274</v>
      </c>
      <c r="F6" s="189" t="s">
        <v>275</v>
      </c>
      <c r="G6" s="189" t="s">
        <v>61</v>
      </c>
      <c r="H6" s="89" t="s">
        <v>276</v>
      </c>
      <c r="I6" s="89" t="s">
        <v>277</v>
      </c>
      <c r="J6" s="89" t="s">
        <v>278</v>
      </c>
      <c r="K6" s="181">
        <v>140000</v>
      </c>
      <c r="L6" s="80">
        <v>0</v>
      </c>
      <c r="M6" s="80">
        <v>0</v>
      </c>
      <c r="N6" s="80">
        <v>0</v>
      </c>
      <c r="O6" s="91">
        <v>14</v>
      </c>
      <c r="P6" s="92">
        <v>0</v>
      </c>
      <c r="Q6" s="93">
        <f>O6+P6</f>
        <v>14</v>
      </c>
      <c r="R6" s="81" t="str">
        <f>IFERROR(Q6/N6,"-")</f>
        <v>-</v>
      </c>
      <c r="S6" s="80">
        <v>0</v>
      </c>
      <c r="T6" s="80">
        <v>1</v>
      </c>
      <c r="U6" s="81">
        <f>IFERROR(T6/(Q6),"-")</f>
        <v>0.071428571428571</v>
      </c>
      <c r="V6" s="82">
        <f>IFERROR(K6/SUM(Q6:Q7),"-")</f>
        <v>9333.3333333333</v>
      </c>
      <c r="W6" s="83">
        <v>1</v>
      </c>
      <c r="X6" s="81">
        <f>IF(Q6=0,"-",W6/Q6)</f>
        <v>0.071428571428571</v>
      </c>
      <c r="Y6" s="186">
        <v>1600</v>
      </c>
      <c r="Z6" s="187">
        <f>IFERROR(Y6/Q6,"-")</f>
        <v>114.28571428571</v>
      </c>
      <c r="AA6" s="187">
        <f>IFERROR(Y6/W6,"-")</f>
        <v>1600</v>
      </c>
      <c r="AB6" s="181">
        <f>SUM(Y6:Y7)-SUM(K6:K7)</f>
        <v>-138400</v>
      </c>
      <c r="AC6" s="85">
        <f>SUM(Y6:Y7)/SUM(K6:K7)</f>
        <v>0.011428571428571</v>
      </c>
      <c r="AD6" s="78"/>
      <c r="AE6" s="94">
        <v>1</v>
      </c>
      <c r="AF6" s="95">
        <f>IF(Q6=0,"",IF(AE6=0,"",(AE6/Q6)))</f>
        <v>0.071428571428571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7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0.14285714285714</v>
      </c>
      <c r="AY6" s="106">
        <v>1</v>
      </c>
      <c r="AZ6" s="108">
        <f>IFERROR(AY6/AW6,"-")</f>
        <v>0.5</v>
      </c>
      <c r="BA6" s="109">
        <v>1600</v>
      </c>
      <c r="BB6" s="110">
        <f>IFERROR(BA6/AW6,"-")</f>
        <v>800</v>
      </c>
      <c r="BC6" s="111"/>
      <c r="BD6" s="111"/>
      <c r="BE6" s="111">
        <v>1</v>
      </c>
      <c r="BF6" s="112">
        <v>2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0.071428571428571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0.071428571428571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1600</v>
      </c>
      <c r="CR6" s="141">
        <v>1600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40</v>
      </c>
      <c r="M7" s="80">
        <v>21</v>
      </c>
      <c r="N7" s="80">
        <v>17</v>
      </c>
      <c r="O7" s="91">
        <v>1</v>
      </c>
      <c r="P7" s="92">
        <v>0</v>
      </c>
      <c r="Q7" s="93">
        <f>O7+P7</f>
        <v>1</v>
      </c>
      <c r="R7" s="81">
        <f>IFERROR(Q7/N7,"-")</f>
        <v>0.058823529411765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</v>
      </c>
      <c r="B8" s="189" t="s">
        <v>280</v>
      </c>
      <c r="C8" s="189" t="s">
        <v>281</v>
      </c>
      <c r="D8" s="189" t="s">
        <v>282</v>
      </c>
      <c r="E8" s="189" t="s">
        <v>283</v>
      </c>
      <c r="F8" s="189"/>
      <c r="G8" s="189" t="s">
        <v>61</v>
      </c>
      <c r="H8" s="89" t="s">
        <v>284</v>
      </c>
      <c r="I8" s="89" t="s">
        <v>285</v>
      </c>
      <c r="J8" s="89" t="s">
        <v>286</v>
      </c>
      <c r="K8" s="181">
        <v>45000</v>
      </c>
      <c r="L8" s="80">
        <v>0</v>
      </c>
      <c r="M8" s="80">
        <v>0</v>
      </c>
      <c r="N8" s="80">
        <v>0</v>
      </c>
      <c r="O8" s="91">
        <v>4</v>
      </c>
      <c r="P8" s="92">
        <v>0</v>
      </c>
      <c r="Q8" s="93">
        <f>O8+P8</f>
        <v>4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0.25</v>
      </c>
      <c r="V8" s="82">
        <f>IFERROR(K8/SUM(Q8:Q9),"-")</f>
        <v>6428.5714285714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-45000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287</v>
      </c>
      <c r="C9" s="189" t="s">
        <v>281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30</v>
      </c>
      <c r="M9" s="80">
        <v>19</v>
      </c>
      <c r="N9" s="80">
        <v>5</v>
      </c>
      <c r="O9" s="91">
        <v>3</v>
      </c>
      <c r="P9" s="92">
        <v>0</v>
      </c>
      <c r="Q9" s="93">
        <f>O9+P9</f>
        <v>3</v>
      </c>
      <c r="R9" s="81">
        <f>IFERROR(Q9/N9,"-")</f>
        <v>0.6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0.33333333333333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2</v>
      </c>
      <c r="BY9" s="127">
        <f>IF(Q9=0,"",IF(BX9=0,"",(BX9/Q9)))</f>
        <v>0.66666666666667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1.5066666666667</v>
      </c>
      <c r="B10" s="189" t="s">
        <v>288</v>
      </c>
      <c r="C10" s="189" t="s">
        <v>281</v>
      </c>
      <c r="D10" s="189" t="s">
        <v>282</v>
      </c>
      <c r="E10" s="189" t="s">
        <v>289</v>
      </c>
      <c r="F10" s="189"/>
      <c r="G10" s="189" t="s">
        <v>61</v>
      </c>
      <c r="H10" s="89" t="s">
        <v>290</v>
      </c>
      <c r="I10" s="89" t="s">
        <v>291</v>
      </c>
      <c r="J10" s="89" t="s">
        <v>120</v>
      </c>
      <c r="K10" s="181">
        <v>75000</v>
      </c>
      <c r="L10" s="80">
        <v>0</v>
      </c>
      <c r="M10" s="80">
        <v>0</v>
      </c>
      <c r="N10" s="80">
        <v>0</v>
      </c>
      <c r="O10" s="91">
        <v>27</v>
      </c>
      <c r="P10" s="92">
        <v>0</v>
      </c>
      <c r="Q10" s="93">
        <f>O10+P10</f>
        <v>27</v>
      </c>
      <c r="R10" s="81" t="str">
        <f>IFERROR(Q10/N10,"-")</f>
        <v>-</v>
      </c>
      <c r="S10" s="80">
        <v>2</v>
      </c>
      <c r="T10" s="80">
        <v>4</v>
      </c>
      <c r="U10" s="81">
        <f>IFERROR(T10/(Q10),"-")</f>
        <v>0.14814814814815</v>
      </c>
      <c r="V10" s="82">
        <f>IFERROR(K10/SUM(Q10:Q11),"-")</f>
        <v>2343.75</v>
      </c>
      <c r="W10" s="83">
        <v>1</v>
      </c>
      <c r="X10" s="81">
        <f>IF(Q10=0,"-",W10/Q10)</f>
        <v>0.037037037037037</v>
      </c>
      <c r="Y10" s="186">
        <v>110000</v>
      </c>
      <c r="Z10" s="187">
        <f>IFERROR(Y10/Q10,"-")</f>
        <v>4074.0740740741</v>
      </c>
      <c r="AA10" s="187">
        <f>IFERROR(Y10/W10,"-")</f>
        <v>110000</v>
      </c>
      <c r="AB10" s="181">
        <f>SUM(Y10:Y11)-SUM(K10:K11)</f>
        <v>38000</v>
      </c>
      <c r="AC10" s="85">
        <f>SUM(Y10:Y11)/SUM(K10:K11)</f>
        <v>1.5066666666667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0.11111111111111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0.14814814814815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7</v>
      </c>
      <c r="BG10" s="113">
        <f>IF(Q10=0,"",IF(BF10=0,"",(BF10/Q10)))</f>
        <v>0.25925925925926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8</v>
      </c>
      <c r="BP10" s="120">
        <f>IF(Q10=0,"",IF(BO10=0,"",(BO10/Q10)))</f>
        <v>0.2962962962963</v>
      </c>
      <c r="BQ10" s="121">
        <v>1</v>
      </c>
      <c r="BR10" s="122">
        <f>IFERROR(BQ10/BO10,"-")</f>
        <v>0.125</v>
      </c>
      <c r="BS10" s="123">
        <v>110000</v>
      </c>
      <c r="BT10" s="124">
        <f>IFERROR(BS10/BO10,"-")</f>
        <v>13750</v>
      </c>
      <c r="BU10" s="125"/>
      <c r="BV10" s="125"/>
      <c r="BW10" s="125">
        <v>1</v>
      </c>
      <c r="BX10" s="126">
        <v>4</v>
      </c>
      <c r="BY10" s="127">
        <f>IF(Q10=0,"",IF(BX10=0,"",(BX10/Q10)))</f>
        <v>0.14814814814815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0.037037037037037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110000</v>
      </c>
      <c r="CR10" s="141">
        <v>110000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292</v>
      </c>
      <c r="C11" s="189" t="s">
        <v>281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48</v>
      </c>
      <c r="M11" s="80">
        <v>22</v>
      </c>
      <c r="N11" s="80">
        <v>64</v>
      </c>
      <c r="O11" s="91">
        <v>5</v>
      </c>
      <c r="P11" s="92">
        <v>0</v>
      </c>
      <c r="Q11" s="93">
        <f>O11+P11</f>
        <v>5</v>
      </c>
      <c r="R11" s="81">
        <f>IFERROR(Q11/N11,"-")</f>
        <v>0.078125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0.2</v>
      </c>
      <c r="Y11" s="186">
        <v>3000</v>
      </c>
      <c r="Z11" s="187">
        <f>IFERROR(Y11/Q11,"-")</f>
        <v>600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0.2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1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0.4</v>
      </c>
      <c r="BQ11" s="121">
        <v>1</v>
      </c>
      <c r="BR11" s="122">
        <f>IFERROR(BQ11/BO11,"-")</f>
        <v>0.5</v>
      </c>
      <c r="BS11" s="123">
        <v>3000</v>
      </c>
      <c r="BT11" s="124">
        <f>IFERROR(BS11/BO11,"-")</f>
        <v>1500</v>
      </c>
      <c r="BU11" s="125">
        <v>1</v>
      </c>
      <c r="BV11" s="125"/>
      <c r="BW11" s="125"/>
      <c r="BX11" s="126">
        <v>1</v>
      </c>
      <c r="BY11" s="127">
        <f>IF(Q11=0,"",IF(BX11=0,"",(BX11/Q11)))</f>
        <v>0.2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0.58545454545455</v>
      </c>
      <c r="B12" s="189" t="s">
        <v>293</v>
      </c>
      <c r="C12" s="189" t="s">
        <v>281</v>
      </c>
      <c r="D12" s="189" t="s">
        <v>294</v>
      </c>
      <c r="E12" s="189" t="s">
        <v>295</v>
      </c>
      <c r="F12" s="189"/>
      <c r="G12" s="189" t="s">
        <v>61</v>
      </c>
      <c r="H12" s="89" t="s">
        <v>296</v>
      </c>
      <c r="I12" s="89" t="s">
        <v>297</v>
      </c>
      <c r="J12" s="89" t="s">
        <v>298</v>
      </c>
      <c r="K12" s="181">
        <v>55000</v>
      </c>
      <c r="L12" s="80">
        <v>0</v>
      </c>
      <c r="M12" s="80">
        <v>0</v>
      </c>
      <c r="N12" s="80">
        <v>0</v>
      </c>
      <c r="O12" s="91">
        <v>10</v>
      </c>
      <c r="P12" s="92">
        <v>0</v>
      </c>
      <c r="Q12" s="93">
        <f>O12+P12</f>
        <v>10</v>
      </c>
      <c r="R12" s="81" t="str">
        <f>IFERROR(Q12/N12,"-")</f>
        <v>-</v>
      </c>
      <c r="S12" s="80">
        <v>1</v>
      </c>
      <c r="T12" s="80">
        <v>1</v>
      </c>
      <c r="U12" s="81">
        <f>IFERROR(T12/(Q12),"-")</f>
        <v>0.1</v>
      </c>
      <c r="V12" s="82">
        <f>IFERROR(K12/SUM(Q12:Q13),"-")</f>
        <v>5000</v>
      </c>
      <c r="W12" s="83">
        <v>1</v>
      </c>
      <c r="X12" s="81">
        <f>IF(Q12=0,"-",W12/Q12)</f>
        <v>0.1</v>
      </c>
      <c r="Y12" s="186">
        <v>32200</v>
      </c>
      <c r="Z12" s="187">
        <f>IFERROR(Y12/Q12,"-")</f>
        <v>3220</v>
      </c>
      <c r="AA12" s="187">
        <f>IFERROR(Y12/W12,"-")</f>
        <v>32200</v>
      </c>
      <c r="AB12" s="181">
        <f>SUM(Y12:Y13)-SUM(K12:K13)</f>
        <v>-22800</v>
      </c>
      <c r="AC12" s="85">
        <f>SUM(Y12:Y13)/SUM(K12:K13)</f>
        <v>0.58545454545455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4</v>
      </c>
      <c r="AO12" s="101">
        <f>IF(Q12=0,"",IF(AN12=0,"",(AN12/Q12)))</f>
        <v>0.4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1</v>
      </c>
      <c r="BG12" s="113">
        <f>IF(Q12=0,"",IF(BF12=0,"",(BF12/Q12)))</f>
        <v>0.1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0.3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</v>
      </c>
      <c r="BZ12" s="128">
        <v>1</v>
      </c>
      <c r="CA12" s="129">
        <f>IFERROR(BZ12/BX12,"-")</f>
        <v>1</v>
      </c>
      <c r="CB12" s="130">
        <v>32200</v>
      </c>
      <c r="CC12" s="131">
        <f>IFERROR(CB12/BX12,"-")</f>
        <v>32200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32200</v>
      </c>
      <c r="CR12" s="141">
        <v>32200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299</v>
      </c>
      <c r="C13" s="189" t="s">
        <v>281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15</v>
      </c>
      <c r="M13" s="80">
        <v>9</v>
      </c>
      <c r="N13" s="80">
        <v>9</v>
      </c>
      <c r="O13" s="91">
        <v>1</v>
      </c>
      <c r="P13" s="92">
        <v>0</v>
      </c>
      <c r="Q13" s="93">
        <f>O13+P13</f>
        <v>1</v>
      </c>
      <c r="R13" s="81">
        <f>IFERROR(Q13/N13,"-")</f>
        <v>0.11111111111111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0.46603174603175</v>
      </c>
      <c r="B16" s="39"/>
      <c r="C16" s="39"/>
      <c r="D16" s="39"/>
      <c r="E16" s="39"/>
      <c r="F16" s="39"/>
      <c r="G16" s="39"/>
      <c r="H16" s="40" t="s">
        <v>300</v>
      </c>
      <c r="I16" s="40"/>
      <c r="J16" s="40"/>
      <c r="K16" s="184">
        <f>SUM(K6:K15)</f>
        <v>315000</v>
      </c>
      <c r="L16" s="41">
        <f>SUM(L6:L15)</f>
        <v>133</v>
      </c>
      <c r="M16" s="41">
        <f>SUM(M6:M15)</f>
        <v>71</v>
      </c>
      <c r="N16" s="41">
        <f>SUM(N6:N15)</f>
        <v>95</v>
      </c>
      <c r="O16" s="41">
        <f>SUM(O6:O15)</f>
        <v>65</v>
      </c>
      <c r="P16" s="41">
        <f>SUM(P6:P15)</f>
        <v>0</v>
      </c>
      <c r="Q16" s="41">
        <f>SUM(Q6:Q15)</f>
        <v>65</v>
      </c>
      <c r="R16" s="42">
        <f>IFERROR(Q16/N16,"-")</f>
        <v>0.68421052631579</v>
      </c>
      <c r="S16" s="77">
        <f>SUM(S6:S15)</f>
        <v>5</v>
      </c>
      <c r="T16" s="77">
        <f>SUM(T6:T15)</f>
        <v>8</v>
      </c>
      <c r="U16" s="42">
        <f>IFERROR(S16/Q16,"-")</f>
        <v>0.076923076923077</v>
      </c>
      <c r="V16" s="43">
        <f>IFERROR(K16/Q16,"-")</f>
        <v>4846.1538461538</v>
      </c>
      <c r="W16" s="44">
        <f>SUM(W6:W15)</f>
        <v>4</v>
      </c>
      <c r="X16" s="42">
        <f>IFERROR(W16/Q16,"-")</f>
        <v>0.061538461538462</v>
      </c>
      <c r="Y16" s="184">
        <f>SUM(Y6:Y15)</f>
        <v>146800</v>
      </c>
      <c r="Z16" s="184">
        <f>IFERROR(Y16/Q16,"-")</f>
        <v>2258.4615384615</v>
      </c>
      <c r="AA16" s="184">
        <f>IFERROR(Y16/W16,"-")</f>
        <v>36700</v>
      </c>
      <c r="AB16" s="184">
        <f>Y16-K16</f>
        <v>-168200</v>
      </c>
      <c r="AC16" s="46">
        <f>Y16/K16</f>
        <v>0.46603174603175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301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4.87216</v>
      </c>
      <c r="B6" s="189" t="s">
        <v>302</v>
      </c>
      <c r="C6" s="189" t="s">
        <v>281</v>
      </c>
      <c r="D6" s="189" t="s">
        <v>294</v>
      </c>
      <c r="E6" s="189" t="s">
        <v>303</v>
      </c>
      <c r="F6" s="189" t="s">
        <v>304</v>
      </c>
      <c r="G6" s="189" t="s">
        <v>89</v>
      </c>
      <c r="H6" s="89" t="s">
        <v>305</v>
      </c>
      <c r="I6" s="89" t="s">
        <v>306</v>
      </c>
      <c r="J6" s="89" t="s">
        <v>307</v>
      </c>
      <c r="K6" s="181">
        <v>125000</v>
      </c>
      <c r="L6" s="80">
        <v>33</v>
      </c>
      <c r="M6" s="80">
        <v>0</v>
      </c>
      <c r="N6" s="80">
        <v>177</v>
      </c>
      <c r="O6" s="91">
        <v>19</v>
      </c>
      <c r="P6" s="92">
        <v>0</v>
      </c>
      <c r="Q6" s="93">
        <f>O6+P6</f>
        <v>19</v>
      </c>
      <c r="R6" s="81">
        <f>IFERROR(Q6/N6,"-")</f>
        <v>0.10734463276836</v>
      </c>
      <c r="S6" s="80">
        <v>1</v>
      </c>
      <c r="T6" s="80">
        <v>4</v>
      </c>
      <c r="U6" s="81">
        <f>IFERROR(T6/(Q6),"-")</f>
        <v>0.21052631578947</v>
      </c>
      <c r="V6" s="82">
        <f>IFERROR(K6/SUM(Q6:Q7),"-")</f>
        <v>2358.4905660377</v>
      </c>
      <c r="W6" s="83">
        <v>2</v>
      </c>
      <c r="X6" s="81">
        <f>IF(Q6=0,"-",W6/Q6)</f>
        <v>0.10526315789474</v>
      </c>
      <c r="Y6" s="186">
        <v>11020</v>
      </c>
      <c r="Z6" s="187">
        <f>IFERROR(Y6/Q6,"-")</f>
        <v>580</v>
      </c>
      <c r="AA6" s="187">
        <f>IFERROR(Y6/W6,"-")</f>
        <v>5510</v>
      </c>
      <c r="AB6" s="181">
        <f>SUM(Y6:Y7)-SUM(K6:K7)</f>
        <v>484020</v>
      </c>
      <c r="AC6" s="85">
        <f>SUM(Y6:Y7)/SUM(K6:K7)</f>
        <v>4.87216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10</v>
      </c>
      <c r="AO6" s="101">
        <f>IF(Q6=0,"",IF(AN6=0,"",(AN6/Q6)))</f>
        <v>0.52631578947368</v>
      </c>
      <c r="AP6" s="100">
        <v>2</v>
      </c>
      <c r="AQ6" s="102">
        <f>IFERROR(AP6/AN6,"-")</f>
        <v>0.2</v>
      </c>
      <c r="AR6" s="103">
        <v>19020</v>
      </c>
      <c r="AS6" s="104">
        <f>IFERROR(AR6/AN6,"-")</f>
        <v>1902</v>
      </c>
      <c r="AT6" s="105"/>
      <c r="AU6" s="105">
        <v>1</v>
      </c>
      <c r="AV6" s="105">
        <v>1</v>
      </c>
      <c r="AW6" s="106">
        <v>1</v>
      </c>
      <c r="AX6" s="107">
        <f>IF(Q6=0,"",IF(AW6=0,"",(AW6/Q6)))</f>
        <v>0.052631578947368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0.15789473684211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0.21052631578947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0.052631578947368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11020</v>
      </c>
      <c r="CR6" s="141">
        <v>19000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308</v>
      </c>
      <c r="C7" s="189" t="s">
        <v>281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184</v>
      </c>
      <c r="M7" s="80">
        <v>122</v>
      </c>
      <c r="N7" s="80">
        <v>83</v>
      </c>
      <c r="O7" s="91">
        <v>34</v>
      </c>
      <c r="P7" s="92">
        <v>0</v>
      </c>
      <c r="Q7" s="93">
        <f>O7+P7</f>
        <v>34</v>
      </c>
      <c r="R7" s="81">
        <f>IFERROR(Q7/N7,"-")</f>
        <v>0.40963855421687</v>
      </c>
      <c r="S7" s="80">
        <v>4</v>
      </c>
      <c r="T7" s="80">
        <v>5</v>
      </c>
      <c r="U7" s="81">
        <f>IFERROR(T7/(Q7),"-")</f>
        <v>0.14705882352941</v>
      </c>
      <c r="V7" s="82"/>
      <c r="W7" s="83">
        <v>0</v>
      </c>
      <c r="X7" s="81">
        <f>IF(Q7=0,"-",W7/Q7)</f>
        <v>0</v>
      </c>
      <c r="Y7" s="186">
        <v>598000</v>
      </c>
      <c r="Z7" s="187">
        <f>IFERROR(Y7/Q7,"-")</f>
        <v>17588.235294118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9</v>
      </c>
      <c r="AO7" s="101">
        <f>IF(Q7=0,"",IF(AN7=0,"",(AN7/Q7)))</f>
        <v>0.26470588235294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0.20588235294118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0.11764705882353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0.20588235294118</v>
      </c>
      <c r="BQ7" s="121">
        <v>1</v>
      </c>
      <c r="BR7" s="122">
        <f>IFERROR(BQ7/BO7,"-")</f>
        <v>0.14285714285714</v>
      </c>
      <c r="BS7" s="123">
        <v>598000</v>
      </c>
      <c r="BT7" s="124">
        <f>IFERROR(BS7/BO7,"-")</f>
        <v>85428.571428571</v>
      </c>
      <c r="BU7" s="125"/>
      <c r="BV7" s="125"/>
      <c r="BW7" s="125">
        <v>1</v>
      </c>
      <c r="BX7" s="126">
        <v>5</v>
      </c>
      <c r="BY7" s="127">
        <f>IF(Q7=0,"",IF(BX7=0,"",(BX7/Q7)))</f>
        <v>0.14705882352941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0.058823529411765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598000</v>
      </c>
      <c r="CR7" s="141">
        <v>598000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4.87216</v>
      </c>
      <c r="B10" s="39"/>
      <c r="C10" s="39"/>
      <c r="D10" s="39"/>
      <c r="E10" s="39"/>
      <c r="F10" s="39"/>
      <c r="G10" s="39"/>
      <c r="H10" s="40" t="s">
        <v>309</v>
      </c>
      <c r="I10" s="40"/>
      <c r="J10" s="40"/>
      <c r="K10" s="184">
        <f>SUM(K6:K9)</f>
        <v>125000</v>
      </c>
      <c r="L10" s="41">
        <f>SUM(L6:L9)</f>
        <v>217</v>
      </c>
      <c r="M10" s="41">
        <f>SUM(M6:M9)</f>
        <v>122</v>
      </c>
      <c r="N10" s="41">
        <f>SUM(N6:N9)</f>
        <v>260</v>
      </c>
      <c r="O10" s="41">
        <f>SUM(O6:O9)</f>
        <v>53</v>
      </c>
      <c r="P10" s="41">
        <f>SUM(P6:P9)</f>
        <v>0</v>
      </c>
      <c r="Q10" s="41">
        <f>SUM(Q6:Q9)</f>
        <v>53</v>
      </c>
      <c r="R10" s="42">
        <f>IFERROR(Q10/N10,"-")</f>
        <v>0.20384615384615</v>
      </c>
      <c r="S10" s="77">
        <f>SUM(S6:S9)</f>
        <v>5</v>
      </c>
      <c r="T10" s="77">
        <f>SUM(T6:T9)</f>
        <v>9</v>
      </c>
      <c r="U10" s="42">
        <f>IFERROR(S10/Q10,"-")</f>
        <v>0.094339622641509</v>
      </c>
      <c r="V10" s="43">
        <f>IFERROR(K10/Q10,"-")</f>
        <v>2358.4905660377</v>
      </c>
      <c r="W10" s="44">
        <f>SUM(W6:W9)</f>
        <v>2</v>
      </c>
      <c r="X10" s="42">
        <f>IFERROR(W10/Q10,"-")</f>
        <v>0.037735849056604</v>
      </c>
      <c r="Y10" s="184">
        <f>SUM(Y6:Y9)</f>
        <v>609020</v>
      </c>
      <c r="Z10" s="184">
        <f>IFERROR(Y10/Q10,"-")</f>
        <v>11490.943396226</v>
      </c>
      <c r="AA10" s="184">
        <f>IFERROR(Y10/W10,"-")</f>
        <v>304510</v>
      </c>
      <c r="AB10" s="184">
        <f>Y10-K10</f>
        <v>484020</v>
      </c>
      <c r="AC10" s="46">
        <f>Y10/K10</f>
        <v>4.87216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310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311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312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313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314</v>
      </c>
      <c r="C6" s="189" t="s">
        <v>315</v>
      </c>
      <c r="D6" s="189"/>
      <c r="E6" s="189" t="s">
        <v>89</v>
      </c>
      <c r="F6" s="89" t="s">
        <v>316</v>
      </c>
      <c r="G6" s="89" t="s">
        <v>317</v>
      </c>
      <c r="H6" s="181">
        <v>0</v>
      </c>
      <c r="I6" s="84">
        <v>1500</v>
      </c>
      <c r="J6" s="80">
        <v>0</v>
      </c>
      <c r="K6" s="80">
        <v>0</v>
      </c>
      <c r="L6" s="80">
        <v>11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318</v>
      </c>
      <c r="C7" s="189" t="s">
        <v>315</v>
      </c>
      <c r="D7" s="189"/>
      <c r="E7" s="189" t="s">
        <v>89</v>
      </c>
      <c r="F7" s="89" t="s">
        <v>319</v>
      </c>
      <c r="G7" s="89" t="s">
        <v>317</v>
      </c>
      <c r="H7" s="181">
        <v>0</v>
      </c>
      <c r="I7" s="84">
        <v>1500</v>
      </c>
      <c r="J7" s="80">
        <v>0</v>
      </c>
      <c r="K7" s="80">
        <v>0</v>
      </c>
      <c r="L7" s="80">
        <v>8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320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321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311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322</v>
      </c>
      <c r="C6" s="189" t="s">
        <v>323</v>
      </c>
      <c r="D6" s="189" t="s">
        <v>324</v>
      </c>
      <c r="E6" s="189" t="s">
        <v>325</v>
      </c>
      <c r="F6" s="89" t="s">
        <v>326</v>
      </c>
      <c r="G6" s="89" t="s">
        <v>317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3.0923514081513</v>
      </c>
      <c r="B7" s="189" t="s">
        <v>327</v>
      </c>
      <c r="C7" s="189" t="s">
        <v>323</v>
      </c>
      <c r="D7" s="189" t="s">
        <v>324</v>
      </c>
      <c r="E7" s="189" t="s">
        <v>325</v>
      </c>
      <c r="F7" s="89" t="s">
        <v>328</v>
      </c>
      <c r="G7" s="89" t="s">
        <v>317</v>
      </c>
      <c r="H7" s="181">
        <v>5034260</v>
      </c>
      <c r="I7" s="80">
        <v>4087</v>
      </c>
      <c r="J7" s="80">
        <v>0</v>
      </c>
      <c r="K7" s="80">
        <v>244331</v>
      </c>
      <c r="L7" s="93">
        <v>1533</v>
      </c>
      <c r="M7" s="81">
        <f>IFERROR(L7/K7,"-")</f>
        <v>0.0062742754705707</v>
      </c>
      <c r="N7" s="80">
        <v>127</v>
      </c>
      <c r="O7" s="80">
        <v>512</v>
      </c>
      <c r="P7" s="81">
        <f>IFERROR(N7/(L7),"-")</f>
        <v>0.082844096542727</v>
      </c>
      <c r="Q7" s="82">
        <f>IFERROR(H7/SUM(L7:L7),"-")</f>
        <v>3283.9269406393</v>
      </c>
      <c r="R7" s="83">
        <v>229</v>
      </c>
      <c r="S7" s="81">
        <f>IF(L7=0,"-",R7/L7)</f>
        <v>0.14938030006523</v>
      </c>
      <c r="T7" s="186">
        <v>15567701</v>
      </c>
      <c r="U7" s="187">
        <f>IFERROR(T7/L7,"-")</f>
        <v>10155.056099152</v>
      </c>
      <c r="V7" s="187">
        <f>IFERROR(T7/R7,"-")</f>
        <v>67981.227074236</v>
      </c>
      <c r="W7" s="181">
        <f>SUM(T7:T7)-SUM(H7:H7)</f>
        <v>10533441</v>
      </c>
      <c r="X7" s="85">
        <f>SUM(T7:T7)/SUM(H7:H7)</f>
        <v>3.0923514081513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5</v>
      </c>
      <c r="AJ7" s="101">
        <f>IF(L7=0,"",IF(AI7=0,"",(AI7/L7)))</f>
        <v>0.0032615786040444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8</v>
      </c>
      <c r="AS7" s="107">
        <f>IF(L7=0,"",IF(AR7=0,"",(AR7/L7)))</f>
        <v>0.005218525766471</v>
      </c>
      <c r="AT7" s="106">
        <v>1</v>
      </c>
      <c r="AU7" s="108">
        <f>IFERROR(AT7/AR7,"-")</f>
        <v>0.125</v>
      </c>
      <c r="AV7" s="109">
        <v>3000</v>
      </c>
      <c r="AW7" s="110">
        <f>IFERROR(AV7/AR7,"-")</f>
        <v>375</v>
      </c>
      <c r="AX7" s="111">
        <v>1</v>
      </c>
      <c r="AY7" s="111"/>
      <c r="AZ7" s="111"/>
      <c r="BA7" s="112">
        <v>67</v>
      </c>
      <c r="BB7" s="113">
        <f>IF(L7=0,"",IF(BA7=0,"",(BA7/L7)))</f>
        <v>0.043705153294194</v>
      </c>
      <c r="BC7" s="112">
        <v>8</v>
      </c>
      <c r="BD7" s="114">
        <f>IFERROR(BC7/BA7,"-")</f>
        <v>0.11940298507463</v>
      </c>
      <c r="BE7" s="115">
        <v>37970</v>
      </c>
      <c r="BF7" s="116">
        <f>IFERROR(BE7/BA7,"-")</f>
        <v>566.71641791045</v>
      </c>
      <c r="BG7" s="117">
        <v>7</v>
      </c>
      <c r="BH7" s="117"/>
      <c r="BI7" s="117">
        <v>1</v>
      </c>
      <c r="BJ7" s="119">
        <v>895</v>
      </c>
      <c r="BK7" s="120">
        <f>IF(L7=0,"",IF(BJ7=0,"",(BJ7/L7)))</f>
        <v>0.58382257012394</v>
      </c>
      <c r="BL7" s="121">
        <v>124</v>
      </c>
      <c r="BM7" s="122">
        <f>IFERROR(BL7/BJ7,"-")</f>
        <v>0.13854748603352</v>
      </c>
      <c r="BN7" s="123">
        <v>2502115</v>
      </c>
      <c r="BO7" s="124">
        <f>IFERROR(BN7/BJ7,"-")</f>
        <v>2795.6592178771</v>
      </c>
      <c r="BP7" s="125">
        <v>50</v>
      </c>
      <c r="BQ7" s="125">
        <v>27</v>
      </c>
      <c r="BR7" s="125">
        <v>47</v>
      </c>
      <c r="BS7" s="126">
        <v>435</v>
      </c>
      <c r="BT7" s="127">
        <f>IF(L7=0,"",IF(BS7=0,"",(BS7/L7)))</f>
        <v>0.28375733855186</v>
      </c>
      <c r="BU7" s="128">
        <v>72</v>
      </c>
      <c r="BV7" s="129">
        <f>IFERROR(BU7/BS7,"-")</f>
        <v>0.16551724137931</v>
      </c>
      <c r="BW7" s="130">
        <v>10385316</v>
      </c>
      <c r="BX7" s="131">
        <f>IFERROR(BW7/BS7,"-")</f>
        <v>23874.289655172</v>
      </c>
      <c r="BY7" s="132">
        <v>20</v>
      </c>
      <c r="BZ7" s="132">
        <v>10</v>
      </c>
      <c r="CA7" s="132">
        <v>42</v>
      </c>
      <c r="CB7" s="133">
        <v>123</v>
      </c>
      <c r="CC7" s="134">
        <f>IF(L7=0,"",IF(CB7=0,"",(CB7/L7)))</f>
        <v>0.080234833659491</v>
      </c>
      <c r="CD7" s="135">
        <v>24</v>
      </c>
      <c r="CE7" s="136">
        <f>IFERROR(CD7/CB7,"-")</f>
        <v>0.19512195121951</v>
      </c>
      <c r="CF7" s="137">
        <v>2639300</v>
      </c>
      <c r="CG7" s="138">
        <f>IFERROR(CF7/CB7,"-")</f>
        <v>21457.723577236</v>
      </c>
      <c r="CH7" s="139">
        <v>10</v>
      </c>
      <c r="CI7" s="139">
        <v>3</v>
      </c>
      <c r="CJ7" s="139">
        <v>11</v>
      </c>
      <c r="CK7" s="140">
        <v>229</v>
      </c>
      <c r="CL7" s="141">
        <v>15567701</v>
      </c>
      <c r="CM7" s="141">
        <v>2499000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1.9054800379929</v>
      </c>
      <c r="B8" s="189" t="s">
        <v>329</v>
      </c>
      <c r="C8" s="189" t="s">
        <v>323</v>
      </c>
      <c r="D8" s="189" t="s">
        <v>324</v>
      </c>
      <c r="E8" s="189" t="s">
        <v>325</v>
      </c>
      <c r="F8" s="89" t="s">
        <v>330</v>
      </c>
      <c r="G8" s="89" t="s">
        <v>317</v>
      </c>
      <c r="H8" s="181">
        <v>1907724</v>
      </c>
      <c r="I8" s="80">
        <v>1677</v>
      </c>
      <c r="J8" s="80">
        <v>0</v>
      </c>
      <c r="K8" s="80">
        <v>37356</v>
      </c>
      <c r="L8" s="93">
        <v>773</v>
      </c>
      <c r="M8" s="81">
        <f>IFERROR(L8/K8,"-")</f>
        <v>0.020692793660992</v>
      </c>
      <c r="N8" s="80">
        <v>37</v>
      </c>
      <c r="O8" s="80">
        <v>294</v>
      </c>
      <c r="P8" s="81">
        <f>IFERROR(N8/(L8),"-")</f>
        <v>0.047865459249677</v>
      </c>
      <c r="Q8" s="82">
        <f>IFERROR(H8/SUM(L8:L8),"-")</f>
        <v>2467.9482535576</v>
      </c>
      <c r="R8" s="83">
        <v>103</v>
      </c>
      <c r="S8" s="81">
        <f>IF(L8=0,"-",R8/L8)</f>
        <v>0.13324708926261</v>
      </c>
      <c r="T8" s="186">
        <v>3635130</v>
      </c>
      <c r="U8" s="187">
        <f>IFERROR(T8/L8,"-")</f>
        <v>4702.6261319534</v>
      </c>
      <c r="V8" s="187">
        <f>IFERROR(T8/R8,"-")</f>
        <v>35292.524271845</v>
      </c>
      <c r="W8" s="181">
        <f>SUM(T8:T8)-SUM(H8:H8)</f>
        <v>1727406</v>
      </c>
      <c r="X8" s="85">
        <f>SUM(T8:T8)/SUM(H8:H8)</f>
        <v>1.9054800379929</v>
      </c>
      <c r="Y8" s="78"/>
      <c r="Z8" s="94">
        <v>35</v>
      </c>
      <c r="AA8" s="95">
        <f>IF(L8=0,"",IF(Z8=0,"",(Z8/L8)))</f>
        <v>0.045278137128072</v>
      </c>
      <c r="AB8" s="94">
        <v>1</v>
      </c>
      <c r="AC8" s="96">
        <f>IFERROR(AB8/Z8,"-")</f>
        <v>0.028571428571429</v>
      </c>
      <c r="AD8" s="97">
        <v>18000</v>
      </c>
      <c r="AE8" s="98">
        <f>IFERROR(AD8/Z8,"-")</f>
        <v>514.28571428571</v>
      </c>
      <c r="AF8" s="99"/>
      <c r="AG8" s="99"/>
      <c r="AH8" s="99">
        <v>1</v>
      </c>
      <c r="AI8" s="100">
        <v>127</v>
      </c>
      <c r="AJ8" s="101">
        <f>IF(L8=0,"",IF(AI8=0,"",(AI8/L8)))</f>
        <v>0.16429495472186</v>
      </c>
      <c r="AK8" s="100">
        <v>10</v>
      </c>
      <c r="AL8" s="102">
        <f>IFERROR(AK8/AI8,"-")</f>
        <v>0.078740157480315</v>
      </c>
      <c r="AM8" s="103">
        <v>70930</v>
      </c>
      <c r="AN8" s="104">
        <f>IFERROR(AM8/AI8,"-")</f>
        <v>558.50393700787</v>
      </c>
      <c r="AO8" s="105">
        <v>6</v>
      </c>
      <c r="AP8" s="105">
        <v>1</v>
      </c>
      <c r="AQ8" s="105">
        <v>3</v>
      </c>
      <c r="AR8" s="106">
        <v>107</v>
      </c>
      <c r="AS8" s="107">
        <f>IF(L8=0,"",IF(AR8=0,"",(AR8/L8)))</f>
        <v>0.13842173350582</v>
      </c>
      <c r="AT8" s="106">
        <v>7</v>
      </c>
      <c r="AU8" s="108">
        <f>IFERROR(AT8/AR8,"-")</f>
        <v>0.065420560747664</v>
      </c>
      <c r="AV8" s="109">
        <v>26300</v>
      </c>
      <c r="AW8" s="110">
        <f>IFERROR(AV8/AR8,"-")</f>
        <v>245.79439252336</v>
      </c>
      <c r="AX8" s="111">
        <v>5</v>
      </c>
      <c r="AY8" s="111">
        <v>1</v>
      </c>
      <c r="AZ8" s="111">
        <v>1</v>
      </c>
      <c r="BA8" s="112">
        <v>183</v>
      </c>
      <c r="BB8" s="113">
        <f>IF(L8=0,"",IF(BA8=0,"",(BA8/L8)))</f>
        <v>0.23673997412678</v>
      </c>
      <c r="BC8" s="112">
        <v>21</v>
      </c>
      <c r="BD8" s="114">
        <f>IFERROR(BC8/BA8,"-")</f>
        <v>0.11475409836066</v>
      </c>
      <c r="BE8" s="115">
        <v>356300</v>
      </c>
      <c r="BF8" s="116">
        <f>IFERROR(BE8/BA8,"-")</f>
        <v>1946.9945355191</v>
      </c>
      <c r="BG8" s="117">
        <v>10</v>
      </c>
      <c r="BH8" s="117">
        <v>4</v>
      </c>
      <c r="BI8" s="117">
        <v>7</v>
      </c>
      <c r="BJ8" s="119">
        <v>214</v>
      </c>
      <c r="BK8" s="120">
        <f>IF(L8=0,"",IF(BJ8=0,"",(BJ8/L8)))</f>
        <v>0.27684346701164</v>
      </c>
      <c r="BL8" s="121">
        <v>32</v>
      </c>
      <c r="BM8" s="122">
        <f>IFERROR(BL8/BJ8,"-")</f>
        <v>0.14953271028037</v>
      </c>
      <c r="BN8" s="123">
        <v>575600</v>
      </c>
      <c r="BO8" s="124">
        <f>IFERROR(BN8/BJ8,"-")</f>
        <v>2689.7196261682</v>
      </c>
      <c r="BP8" s="125">
        <v>11</v>
      </c>
      <c r="BQ8" s="125">
        <v>8</v>
      </c>
      <c r="BR8" s="125">
        <v>13</v>
      </c>
      <c r="BS8" s="126">
        <v>84</v>
      </c>
      <c r="BT8" s="127">
        <f>IF(L8=0,"",IF(BS8=0,"",(BS8/L8)))</f>
        <v>0.10866752910737</v>
      </c>
      <c r="BU8" s="128">
        <v>27</v>
      </c>
      <c r="BV8" s="129">
        <f>IFERROR(BU8/BS8,"-")</f>
        <v>0.32142857142857</v>
      </c>
      <c r="BW8" s="130">
        <v>1574000</v>
      </c>
      <c r="BX8" s="131">
        <f>IFERROR(BW8/BS8,"-")</f>
        <v>18738.095238095</v>
      </c>
      <c r="BY8" s="132">
        <v>5</v>
      </c>
      <c r="BZ8" s="132">
        <v>9</v>
      </c>
      <c r="CA8" s="132">
        <v>13</v>
      </c>
      <c r="CB8" s="133">
        <v>23</v>
      </c>
      <c r="CC8" s="134">
        <f>IF(L8=0,"",IF(CB8=0,"",(CB8/L8)))</f>
        <v>0.029754204398448</v>
      </c>
      <c r="CD8" s="135">
        <v>5</v>
      </c>
      <c r="CE8" s="136">
        <f>IFERROR(CD8/CB8,"-")</f>
        <v>0.21739130434783</v>
      </c>
      <c r="CF8" s="137">
        <v>1014000</v>
      </c>
      <c r="CG8" s="138">
        <f>IFERROR(CF8/CB8,"-")</f>
        <v>44086.956521739</v>
      </c>
      <c r="CH8" s="139"/>
      <c r="CI8" s="139"/>
      <c r="CJ8" s="139">
        <v>5</v>
      </c>
      <c r="CK8" s="140">
        <v>103</v>
      </c>
      <c r="CL8" s="141">
        <v>3635130</v>
      </c>
      <c r="CM8" s="141">
        <v>1047000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331</v>
      </c>
      <c r="C9" s="189" t="s">
        <v>323</v>
      </c>
      <c r="D9" s="189" t="s">
        <v>324</v>
      </c>
      <c r="E9" s="189" t="s">
        <v>325</v>
      </c>
      <c r="F9" s="89" t="s">
        <v>332</v>
      </c>
      <c r="G9" s="89" t="s">
        <v>317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5.7262095848331</v>
      </c>
      <c r="B10" s="189" t="s">
        <v>333</v>
      </c>
      <c r="C10" s="189" t="s">
        <v>323</v>
      </c>
      <c r="D10" s="189" t="s">
        <v>324</v>
      </c>
      <c r="E10" s="189" t="s">
        <v>325</v>
      </c>
      <c r="F10" s="89" t="s">
        <v>334</v>
      </c>
      <c r="G10" s="89" t="s">
        <v>317</v>
      </c>
      <c r="H10" s="181">
        <v>1842223</v>
      </c>
      <c r="I10" s="80">
        <v>1881</v>
      </c>
      <c r="J10" s="80">
        <v>0</v>
      </c>
      <c r="K10" s="80">
        <v>183243</v>
      </c>
      <c r="L10" s="93">
        <v>663</v>
      </c>
      <c r="M10" s="81">
        <f>IFERROR(L10/K10,"-")</f>
        <v>0.0036181463957696</v>
      </c>
      <c r="N10" s="80">
        <v>57</v>
      </c>
      <c r="O10" s="80">
        <v>128</v>
      </c>
      <c r="P10" s="81">
        <f>IFERROR(N10/(L10),"-")</f>
        <v>0.085972850678733</v>
      </c>
      <c r="Q10" s="82">
        <f>IFERROR(H10/SUM(L10:L10),"-")</f>
        <v>2778.616892911</v>
      </c>
      <c r="R10" s="83">
        <v>86</v>
      </c>
      <c r="S10" s="81">
        <f>IF(L10=0,"-",R10/L10)</f>
        <v>0.12971342383107</v>
      </c>
      <c r="T10" s="186">
        <v>10548955</v>
      </c>
      <c r="U10" s="187">
        <f>IFERROR(T10/L10,"-")</f>
        <v>15910.942684766</v>
      </c>
      <c r="V10" s="187">
        <f>IFERROR(T10/R10,"-")</f>
        <v>122662.26744186</v>
      </c>
      <c r="W10" s="181">
        <f>SUM(T10:T10)-SUM(H10:H10)</f>
        <v>8706732</v>
      </c>
      <c r="X10" s="85">
        <f>SUM(T10:T10)/SUM(H10:H10)</f>
        <v>5.7262095848331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2</v>
      </c>
      <c r="AS10" s="107">
        <f>IF(L10=0,"",IF(AR10=0,"",(AR10/L10)))</f>
        <v>0.0030165912518854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71</v>
      </c>
      <c r="BB10" s="113">
        <f>IF(L10=0,"",IF(BA10=0,"",(BA10/L10)))</f>
        <v>0.10708898944193</v>
      </c>
      <c r="BC10" s="112">
        <v>12</v>
      </c>
      <c r="BD10" s="114">
        <f>IFERROR(BC10/BA10,"-")</f>
        <v>0.16901408450704</v>
      </c>
      <c r="BE10" s="115">
        <v>202250</v>
      </c>
      <c r="BF10" s="116">
        <f>IFERROR(BE10/BA10,"-")</f>
        <v>2848.5915492958</v>
      </c>
      <c r="BG10" s="117">
        <v>6</v>
      </c>
      <c r="BH10" s="117"/>
      <c r="BI10" s="117">
        <v>6</v>
      </c>
      <c r="BJ10" s="119">
        <v>215</v>
      </c>
      <c r="BK10" s="120">
        <f>IF(L10=0,"",IF(BJ10=0,"",(BJ10/L10)))</f>
        <v>0.32428355957768</v>
      </c>
      <c r="BL10" s="121">
        <v>25</v>
      </c>
      <c r="BM10" s="122">
        <f>IFERROR(BL10/BJ10,"-")</f>
        <v>0.11627906976744</v>
      </c>
      <c r="BN10" s="123">
        <v>822000</v>
      </c>
      <c r="BO10" s="124">
        <f>IFERROR(BN10/BJ10,"-")</f>
        <v>3823.2558139535</v>
      </c>
      <c r="BP10" s="125">
        <v>8</v>
      </c>
      <c r="BQ10" s="125">
        <v>2</v>
      </c>
      <c r="BR10" s="125">
        <v>15</v>
      </c>
      <c r="BS10" s="126">
        <v>239</v>
      </c>
      <c r="BT10" s="127">
        <f>IF(L10=0,"",IF(BS10=0,"",(BS10/L10)))</f>
        <v>0.3604826546003</v>
      </c>
      <c r="BU10" s="128">
        <v>26</v>
      </c>
      <c r="BV10" s="129">
        <f>IFERROR(BU10/BS10,"-")</f>
        <v>0.10878661087866</v>
      </c>
      <c r="BW10" s="130">
        <v>2770900</v>
      </c>
      <c r="BX10" s="131">
        <f>IFERROR(BW10/BS10,"-")</f>
        <v>11593.723849372</v>
      </c>
      <c r="BY10" s="132">
        <v>9</v>
      </c>
      <c r="BZ10" s="132">
        <v>2</v>
      </c>
      <c r="CA10" s="132">
        <v>15</v>
      </c>
      <c r="CB10" s="133">
        <v>136</v>
      </c>
      <c r="CC10" s="134">
        <f>IF(L10=0,"",IF(CB10=0,"",(CB10/L10)))</f>
        <v>0.20512820512821</v>
      </c>
      <c r="CD10" s="135">
        <v>23</v>
      </c>
      <c r="CE10" s="136">
        <f>IFERROR(CD10/CB10,"-")</f>
        <v>0.16911764705882</v>
      </c>
      <c r="CF10" s="137">
        <v>6753805</v>
      </c>
      <c r="CG10" s="138">
        <f>IFERROR(CF10/CB10,"-")</f>
        <v>49660.330882353</v>
      </c>
      <c r="CH10" s="139">
        <v>7</v>
      </c>
      <c r="CI10" s="139">
        <v>3</v>
      </c>
      <c r="CJ10" s="139">
        <v>13</v>
      </c>
      <c r="CK10" s="140">
        <v>86</v>
      </c>
      <c r="CL10" s="141">
        <v>10548955</v>
      </c>
      <c r="CM10" s="141">
        <v>2893000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335</v>
      </c>
      <c r="G13" s="40"/>
      <c r="H13" s="184"/>
      <c r="I13" s="41">
        <f>SUM(I6:I12)</f>
        <v>7645</v>
      </c>
      <c r="J13" s="41">
        <f>SUM(J6:J12)</f>
        <v>0</v>
      </c>
      <c r="K13" s="41">
        <f>SUM(K6:K12)</f>
        <v>464930</v>
      </c>
      <c r="L13" s="41">
        <f>SUM(L6:L12)</f>
        <v>2969</v>
      </c>
      <c r="M13" s="42">
        <f>IFERROR(L13/K13,"-")</f>
        <v>0.0063859075559762</v>
      </c>
      <c r="N13" s="77">
        <f>SUM(N6:N12)</f>
        <v>221</v>
      </c>
      <c r="O13" s="77">
        <f>SUM(O6:O12)</f>
        <v>934</v>
      </c>
      <c r="P13" s="42">
        <f>IFERROR(N13/L13,"-")</f>
        <v>0.074435836982149</v>
      </c>
      <c r="Q13" s="43">
        <f>IFERROR(H13/L13,"-")</f>
        <v>0</v>
      </c>
      <c r="R13" s="44">
        <f>SUM(R6:R12)</f>
        <v>418</v>
      </c>
      <c r="S13" s="42">
        <f>IFERROR(R13/L13,"-")</f>
        <v>0.14078814415628</v>
      </c>
      <c r="T13" s="184">
        <f>SUM(T6:T12)</f>
        <v>29751786</v>
      </c>
      <c r="U13" s="184">
        <f>IFERROR(T13/L13,"-")</f>
        <v>10020.810373863</v>
      </c>
      <c r="V13" s="184">
        <f>IFERROR(T13/R13,"-")</f>
        <v>71176.5215311</v>
      </c>
      <c r="W13" s="184">
        <f>T13-H13</f>
        <v>29751786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