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<sst xmlns="http://schemas.openxmlformats.org/spreadsheetml/2006/main" uniqueCount="315">
  <si>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</si>
  <si>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</si>
  <si>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</si>
  <si>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</si>
  <si>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</si>
  <si>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</si>
  <si>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</si>
  <si>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</si>
  <si>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</si>
  <si>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</si>
  <si>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</si>
  <si>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</si>
  <si>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</si>
  <si>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</si>
  <si>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</si>
  <si>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</si>
  <si>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</si>
  <si>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</si>
  <si>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</si>
  <si>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</si>
  <si>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</si>
  <si>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</si>
  <si>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</si>
  <si>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</si>
  <si>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</si>
  <si>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</si>
  <si>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</si>
  <si>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</si>
  <si>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</si>
  <si>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</si>
  <si>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</si>
  <si>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</si>
  <si>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</si>
  <si>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</si>
  <si>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</si>
  <si>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</si>
  <si>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</si>
  <si>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</si>
  <si>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</si>
  <si>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</si>
  <si>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</si>
  <si>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</si>
  <si>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</si>
  <si>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</si>
  <si>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</si>
  <si>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</si>
  <si>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</si>
  <si>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</si>
  <si>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</si>
  <si>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</si>
  <si>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</si>
  <si>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</si>
  <si>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</si>
  <si>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</si>
  <si>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</si>
  <si>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</si>
  <si>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</si>
  <si>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ln_ink924</t>
  </si>
  <si>
    <t>インターカラー</t>
  </si>
  <si>
    <t>老人ホーム版(LINEver)（高宮菜々子）</t>
  </si>
  <si>
    <t>お相手待ちの女性が出ました(LINEver)</t>
  </si>
  <si>
    <t>line</t>
  </si>
  <si>
    <t>サンスポ関東</t>
  </si>
  <si>
    <t>全5段つかみ15段</t>
  </si>
  <si>
    <t>1～15日</t>
  </si>
  <si>
    <t>ic3853</t>
  </si>
  <si>
    <t>空電</t>
  </si>
  <si>
    <t>ln_ink925</t>
  </si>
  <si>
    <t>半5段つかみ15段</t>
  </si>
  <si>
    <t>ic3854</t>
  </si>
  <si>
    <t>ln_ink926</t>
  </si>
  <si>
    <t>右女9版(ヘスティア)(LINEver)（晶エリー）</t>
  </si>
  <si>
    <t>白髪まじりの男性に出会いたい女性がLINEを待ってる</t>
  </si>
  <si>
    <t>16～31日</t>
  </si>
  <si>
    <t>ic3855</t>
  </si>
  <si>
    <t>ln_ink927</t>
  </si>
  <si>
    <t>ic3856</t>
  </si>
  <si>
    <t>ln_ink928</t>
  </si>
  <si>
    <t>LINEで出会いリクルート80歳まで応募可</t>
  </si>
  <si>
    <t>サンスポ関西</t>
  </si>
  <si>
    <t>ic3857</t>
  </si>
  <si>
    <t>ln_ink929</t>
  </si>
  <si>
    <t>ic3858</t>
  </si>
  <si>
    <t>ln_ink930</t>
  </si>
  <si>
    <t>デリヘル版3(LINEver)（晶エリー）</t>
  </si>
  <si>
    <t>LINEで出会いリクルート70歳まで応募可</t>
  </si>
  <si>
    <t>ic3859</t>
  </si>
  <si>
    <t>ln_ink931</t>
  </si>
  <si>
    <t>ic3860</t>
  </si>
  <si>
    <t>ln_ink932</t>
  </si>
  <si>
    <t>デイリースポーツ関西</t>
  </si>
  <si>
    <t>全5段・半5段つかみスライド</t>
  </si>
  <si>
    <t>6/1～</t>
  </si>
  <si>
    <t>ln_ink933</t>
  </si>
  <si>
    <t>いろいろな疑問版(LINEver)（藤井レイラ）</t>
  </si>
  <si>
    <t>登録すればわかります</t>
  </si>
  <si>
    <t>ln_ink934</t>
  </si>
  <si>
    <t>電話orライン２(LINEver)（高宮菜々子）</t>
  </si>
  <si>
    <t>出会いの力を</t>
  </si>
  <si>
    <t>ln_ink935</t>
  </si>
  <si>
    <t>雑誌版SPA(LINEver)（藤井レイラ）</t>
  </si>
  <si>
    <t>マカより効果的エロい熟女が誘ってくる魅力的なサイト</t>
  </si>
  <si>
    <t>ln_ink936</t>
  </si>
  <si>
    <t>選べる出会い版(LINEver)（藤井レイラ）</t>
  </si>
  <si>
    <t>圧倒的マッチング率</t>
  </si>
  <si>
    <t>ic3861</t>
  </si>
  <si>
    <t>(空電共通)</t>
  </si>
  <si>
    <t>ln_ink937</t>
  </si>
  <si>
    <t>右女9版(ヘスティア)(LINEver)（高宮菜々子）</t>
  </si>
  <si>
    <t>学生いませんギャルもいません熟女熟女熟女熟女(LINEver)</t>
  </si>
  <si>
    <t>スポーツ報知関西</t>
  </si>
  <si>
    <t>全5段つかみ4回</t>
  </si>
  <si>
    <t>ln_ink938</t>
  </si>
  <si>
    <t>雑誌版SPA(LINEver)（高宮菜々子）</t>
  </si>
  <si>
    <t>え?LINEでこんなに出会えんの！？ダメ元で始めたはずが</t>
  </si>
  <si>
    <t>ic3862</t>
  </si>
  <si>
    <t>デリヘル版3（高宮菜々子）</t>
  </si>
  <si>
    <t>70歳までの出会いお手伝い</t>
  </si>
  <si>
    <t>lp07</t>
  </si>
  <si>
    <t>ln_ink939</t>
  </si>
  <si>
    <t>再婚&amp;理解者版(LINEver)（晶エリー）</t>
  </si>
  <si>
    <t>再婚&amp;理解者(LINEver)</t>
  </si>
  <si>
    <t>ic3863</t>
  </si>
  <si>
    <t>ln_ink940</t>
  </si>
  <si>
    <t>スポニチ西部</t>
  </si>
  <si>
    <t>全5段つかみ20段保証</t>
  </si>
  <si>
    <t>20段保証</t>
  </si>
  <si>
    <t>ic3864</t>
  </si>
  <si>
    <t>雑誌版SPA（藤井レイラ）</t>
  </si>
  <si>
    <t>ln_ink941</t>
  </si>
  <si>
    <t>QRお股版(LINEver)（高宮菜々子）</t>
  </si>
  <si>
    <t>50歳からのパートナー探し（性生活を充実させたいのは女性も同じ）</t>
  </si>
  <si>
    <t>ln_ink942</t>
  </si>
  <si>
    <t>ic3865</t>
  </si>
  <si>
    <t>ln_ink943</t>
  </si>
  <si>
    <t>ダイヤルQ２版(LINEver)（晶エリー）</t>
  </si>
  <si>
    <t>寂しい夜をあなたと過ごしたい</t>
  </si>
  <si>
    <t>東スポ</t>
  </si>
  <si>
    <t>半2段つかみ10回</t>
  </si>
  <si>
    <t>1週目・3週目</t>
  </si>
  <si>
    <t>ln_ink944</t>
  </si>
  <si>
    <t>タイプ問いかけ版(LINEver)（複数）</t>
  </si>
  <si>
    <t>出会い求める50代以上</t>
  </si>
  <si>
    <t>2週目・4週目</t>
  </si>
  <si>
    <t>ic3866</t>
  </si>
  <si>
    <t>ln_ink945</t>
  </si>
  <si>
    <t>エロ想像(LINEver)（藤井レイラ）</t>
  </si>
  <si>
    <t>今すぐ即会いサイト</t>
  </si>
  <si>
    <t>中京スポーツ</t>
  </si>
  <si>
    <t>ln_ink946</t>
  </si>
  <si>
    <t>しちゃう？版(LINEver)（晶エリー）</t>
  </si>
  <si>
    <t>楽しみ方いろいろ</t>
  </si>
  <si>
    <t>ic3867</t>
  </si>
  <si>
    <t>ln_ink947</t>
  </si>
  <si>
    <t>寂しい女たち版(LINEver)（フリー女性②）</t>
  </si>
  <si>
    <t>私じゃダメですか尻画像</t>
  </si>
  <si>
    <t>大スポ</t>
  </si>
  <si>
    <t>ln_ink948</t>
  </si>
  <si>
    <t>ic3868</t>
  </si>
  <si>
    <t>ln_ink949</t>
  </si>
  <si>
    <t>令和最新版(LINEver)（複数）</t>
  </si>
  <si>
    <t>熟女の祭典</t>
  </si>
  <si>
    <t>九スポ</t>
  </si>
  <si>
    <t>ln_ink950</t>
  </si>
  <si>
    <t>胸の上広告版(LINEver)（藤井レイラ）</t>
  </si>
  <si>
    <t>ic3869</t>
  </si>
  <si>
    <t>ln_ink951</t>
  </si>
  <si>
    <t>密会版(LINEver)（晶エリー）</t>
  </si>
  <si>
    <t>ほぼ初体験</t>
  </si>
  <si>
    <t>アダルト面4C大雑4～5回</t>
  </si>
  <si>
    <t>6月07日(金)</t>
  </si>
  <si>
    <t>ln_ink952</t>
  </si>
  <si>
    <t>6月14日(金)</t>
  </si>
  <si>
    <t>ln_ink953</t>
  </si>
  <si>
    <t>欲におぼれた女版(LINEver)（複数）</t>
  </si>
  <si>
    <t>私を見て‼</t>
  </si>
  <si>
    <t>6月21日(金)</t>
  </si>
  <si>
    <t>ic3870</t>
  </si>
  <si>
    <t>ln_ink954</t>
  </si>
  <si>
    <t>女性会員急増!!</t>
  </si>
  <si>
    <t>アダルト面4C全3段</t>
  </si>
  <si>
    <t>6月24日(月)</t>
  </si>
  <si>
    <t>ic3871</t>
  </si>
  <si>
    <t>ln_ink955</t>
  </si>
  <si>
    <t>ヤリもく限定版(LINEver)（晶エリー）</t>
  </si>
  <si>
    <t>真面目な出会いはお断り</t>
  </si>
  <si>
    <t>ln_ink956</t>
  </si>
  <si>
    <t>熟女がエロくて版１(LINEver)（複数）</t>
  </si>
  <si>
    <t>LINE友だち登録で簡単</t>
  </si>
  <si>
    <t>ln_ink957</t>
  </si>
  <si>
    <t>即ヤリ版(LINEver)（高宮菜々子）</t>
  </si>
  <si>
    <t>魅惑の体験</t>
  </si>
  <si>
    <t>ln_ink958</t>
  </si>
  <si>
    <t>ヤリモクじゃダメですか(LINEver)（フリー女性⑧）</t>
  </si>
  <si>
    <t>高速マッチング恋愛</t>
  </si>
  <si>
    <t>6月29日(土)</t>
  </si>
  <si>
    <t>ic3872</t>
  </si>
  <si>
    <t>ln_ink959</t>
  </si>
  <si>
    <t>ln_ink960</t>
  </si>
  <si>
    <t>登録すれば恋が始まる(LINEver)（高宮菜々子）</t>
  </si>
  <si>
    <t>60歳以上の男性パートナー探し</t>
  </si>
  <si>
    <t>ln_ink961</t>
  </si>
  <si>
    <t>ln_ink962</t>
  </si>
  <si>
    <t>ic3873</t>
  </si>
  <si>
    <t>ln_ink963</t>
  </si>
  <si>
    <t>スポニチ関西</t>
  </si>
  <si>
    <t>全5段</t>
  </si>
  <si>
    <t>6月16日(日)</t>
  </si>
  <si>
    <t>ic3874</t>
  </si>
  <si>
    <t>ln_ink964</t>
  </si>
  <si>
    <t>携帯版(LINEver)（高宮菜々子）</t>
  </si>
  <si>
    <t>手間いらずのオヤジ向け出会い場！(LINEver)</t>
  </si>
  <si>
    <t>ic3875</t>
  </si>
  <si>
    <t>ln_ink965</t>
  </si>
  <si>
    <t>枯れ専女子版（LINEver)（藤井レイラ）</t>
  </si>
  <si>
    <t>日本の出会い系番付第1位に推薦します</t>
  </si>
  <si>
    <t>1C終面全5段</t>
  </si>
  <si>
    <t>6月09日(日)</t>
  </si>
  <si>
    <t>ic3876</t>
  </si>
  <si>
    <t>ic3877</t>
  </si>
  <si>
    <t>デリヘル版2（高宮菜々子）</t>
  </si>
  <si>
    <t>もう50代の熟女だけど</t>
  </si>
  <si>
    <t>6月30日(日)</t>
  </si>
  <si>
    <t>ic3878</t>
  </si>
  <si>
    <t>ln_ink966</t>
  </si>
  <si>
    <t>ニッカン関西</t>
  </si>
  <si>
    <t>6月02日(日)</t>
  </si>
  <si>
    <t>ic3879</t>
  </si>
  <si>
    <t>ln_ink967</t>
  </si>
  <si>
    <t>電話orライン１(LINEver)（複数）</t>
  </si>
  <si>
    <t>50歳以上あなたはどちらのタイプ</t>
  </si>
  <si>
    <t>6月13日(木)</t>
  </si>
  <si>
    <t>ic3880</t>
  </si>
  <si>
    <t>ic3881</t>
  </si>
  <si>
    <t>興奮版（高宮菜々子）</t>
  </si>
  <si>
    <t>学生いませんギャルもいません熟女熟女熟女熟女</t>
  </si>
  <si>
    <t>6月22日(土)</t>
  </si>
  <si>
    <t>ic3882</t>
  </si>
  <si>
    <t>ln_ink968</t>
  </si>
  <si>
    <t>ic3883</t>
  </si>
  <si>
    <t>ln_ink969</t>
  </si>
  <si>
    <t>スポーツ報知関東</t>
  </si>
  <si>
    <t>4C終面雑報</t>
  </si>
  <si>
    <t>6月08日(土)</t>
  </si>
  <si>
    <t>ic3884</t>
  </si>
  <si>
    <t>ln_ink970</t>
  </si>
  <si>
    <t>6月15日(土)</t>
  </si>
  <si>
    <t>ic3885</t>
  </si>
  <si>
    <t>ln_ink971</t>
  </si>
  <si>
    <t>男性募集版(LINEver)（高宮菜々子）</t>
  </si>
  <si>
    <t>50代以上の男性大募集(LINEver)</t>
  </si>
  <si>
    <t>ic3886</t>
  </si>
  <si>
    <t>ln_ink972</t>
  </si>
  <si>
    <t>ic3887</t>
  </si>
  <si>
    <t>新聞 TOTAL</t>
  </si>
  <si>
    <t>●雑誌 広告</t>
  </si>
  <si>
    <t>ln_ink923</t>
  </si>
  <si>
    <t>日本ジャーナル出版</t>
  </si>
  <si>
    <t>寂しい女たち版(LINEver)（フリー女性⑧）</t>
  </si>
  <si>
    <t>私じゃダメですか</t>
  </si>
  <si>
    <t>週刊実話ザ・タブー</t>
  </si>
  <si>
    <t>表4</t>
  </si>
  <si>
    <t>6月27日(木)</t>
  </si>
  <si>
    <t>za255</t>
  </si>
  <si>
    <t>ad862</t>
  </si>
  <si>
    <t>アドライヴ</t>
  </si>
  <si>
    <t>徳間書店</t>
  </si>
  <si>
    <t>DVD-袋専用セリフアレンジ黒_エロ-ヘスティア</t>
  </si>
  <si>
    <t>アサヒ芸能.1W火</t>
  </si>
  <si>
    <t>DVD袋裏4C</t>
  </si>
  <si>
    <t>6月04日(火)</t>
  </si>
  <si>
    <t>ad863</t>
  </si>
  <si>
    <t>ad864</t>
  </si>
  <si>
    <t>大洋図書</t>
  </si>
  <si>
    <t>2P逆ナンインタビュー版_ヘスティア（高宮菜々子さん）</t>
  </si>
  <si>
    <t>実話ナックルズウルトラ ストロング</t>
  </si>
  <si>
    <t>1C2P</t>
  </si>
  <si>
    <t>6月17日(月)</t>
  </si>
  <si>
    <t>ad865</t>
  </si>
  <si>
    <t>ad866</t>
  </si>
  <si>
    <t>1P記事_求む！中高年男性版_ヘスティア</t>
  </si>
  <si>
    <t>臨時増刊ラヴァーズ</t>
  </si>
  <si>
    <t>ad867</t>
  </si>
  <si>
    <t>ln_adn049</t>
  </si>
  <si>
    <t>DVD漫画きよし_袋裏用セリフアレンジ_LINE版</t>
  </si>
  <si>
    <t>アサヒ芸能.4W火</t>
  </si>
  <si>
    <t>6月25日(火)</t>
  </si>
  <si>
    <t>ad868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</si>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</sst>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0.11470588235294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5</v>
      </c>
      <c r="P6" s="92">
        <v>0</v>
      </c>
      <c r="Q6" s="93">
        <f>O6+P6</f>
        <v>5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0.2</v>
      </c>
      <c r="V6" s="82">
        <f>IFERROR(K6/SUM(Q6:Q21),"-")</f>
        <v>10303.03030303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-301000</v>
      </c>
      <c r="AC6" s="85">
        <f>SUM(Y6:Y21)/SUM(K6:K21)</f>
        <v>0.11470588235294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9</v>
      </c>
      <c r="M7" s="80">
        <v>8</v>
      </c>
      <c r="N7" s="80">
        <v>8</v>
      </c>
      <c r="O7" s="91">
        <v>2</v>
      </c>
      <c r="P7" s="92">
        <v>0</v>
      </c>
      <c r="Q7" s="93">
        <f>O7+P7</f>
        <v>2</v>
      </c>
      <c r="R7" s="81">
        <f>IFERROR(Q7/N7,"-")</f>
        <v>0.25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1</v>
      </c>
      <c r="P10" s="92">
        <v>0</v>
      </c>
      <c r="Q10" s="93">
        <f>O10+P10</f>
        <v>1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10</v>
      </c>
      <c r="M11" s="80">
        <v>6</v>
      </c>
      <c r="N11" s="80">
        <v>6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5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78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2</v>
      </c>
      <c r="P14" s="92">
        <v>0</v>
      </c>
      <c r="Q14" s="93">
        <f>O14+P14</f>
        <v>2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0.5</v>
      </c>
      <c r="Y14" s="186">
        <v>3000</v>
      </c>
      <c r="Z14" s="187">
        <f>IFERROR(Y14/Q14,"-")</f>
        <v>1500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>
        <v>1</v>
      </c>
      <c r="BR14" s="122">
        <f>IFERROR(BQ14/BO14,"-")</f>
        <v>1</v>
      </c>
      <c r="BS14" s="123">
        <v>3000</v>
      </c>
      <c r="BT14" s="124">
        <f>IFERROR(BS14/BO14,"-")</f>
        <v>3000</v>
      </c>
      <c r="BU14" s="125">
        <v>1</v>
      </c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78</v>
      </c>
      <c r="G15" s="189" t="s">
        <v>66</v>
      </c>
      <c r="H15" s="89"/>
      <c r="I15" s="89"/>
      <c r="J15" s="89"/>
      <c r="K15" s="181"/>
      <c r="L15" s="80">
        <v>15</v>
      </c>
      <c r="M15" s="80">
        <v>13</v>
      </c>
      <c r="N15" s="80">
        <v>2</v>
      </c>
      <c r="O15" s="91">
        <v>2</v>
      </c>
      <c r="P15" s="92">
        <v>0</v>
      </c>
      <c r="Q15" s="93">
        <f>O15+P15</f>
        <v>2</v>
      </c>
      <c r="R15" s="81">
        <f>IFERROR(Q15/N15,"-")</f>
        <v>1</v>
      </c>
      <c r="S15" s="80">
        <v>0</v>
      </c>
      <c r="T15" s="80">
        <v>1</v>
      </c>
      <c r="U15" s="81">
        <f>IFERROR(T15/(Q15),"-")</f>
        <v>0.5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0.5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78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78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84</v>
      </c>
      <c r="F18" s="189" t="s">
        <v>85</v>
      </c>
      <c r="G18" s="189" t="s">
        <v>61</v>
      </c>
      <c r="H18" s="89" t="s">
        <v>79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9</v>
      </c>
      <c r="P18" s="92">
        <v>0</v>
      </c>
      <c r="Q18" s="93">
        <f>O18+P18</f>
        <v>9</v>
      </c>
      <c r="R18" s="81" t="str">
        <f>IFERROR(Q18/N18,"-")</f>
        <v>-</v>
      </c>
      <c r="S18" s="80">
        <v>1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>
        <v>1</v>
      </c>
      <c r="AF18" s="95">
        <f>IF(Q18=0,"",IF(AE18=0,"",(AE18/Q18)))</f>
        <v>0.11111111111111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2</v>
      </c>
      <c r="AO18" s="101">
        <f>IF(Q18=0,"",IF(AN18=0,"",(AN18/Q18)))</f>
        <v>0.22222222222222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3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86</v>
      </c>
      <c r="C19" s="189" t="s">
        <v>58</v>
      </c>
      <c r="D19" s="189"/>
      <c r="E19" s="189" t="s">
        <v>84</v>
      </c>
      <c r="F19" s="189" t="s">
        <v>85</v>
      </c>
      <c r="G19" s="189" t="s">
        <v>66</v>
      </c>
      <c r="H19" s="89"/>
      <c r="I19" s="89"/>
      <c r="J19" s="89"/>
      <c r="K19" s="181"/>
      <c r="L19" s="80">
        <v>7</v>
      </c>
      <c r="M19" s="80">
        <v>7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87</v>
      </c>
      <c r="C20" s="189" t="s">
        <v>58</v>
      </c>
      <c r="D20" s="189"/>
      <c r="E20" s="189" t="s">
        <v>84</v>
      </c>
      <c r="F20" s="189" t="s">
        <v>85</v>
      </c>
      <c r="G20" s="189" t="s">
        <v>61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9</v>
      </c>
      <c r="P20" s="92">
        <v>0</v>
      </c>
      <c r="Q20" s="93">
        <f>O20+P20</f>
        <v>9</v>
      </c>
      <c r="R20" s="81" t="str">
        <f>IFERROR(Q20/N20,"-")</f>
        <v>-</v>
      </c>
      <c r="S20" s="80">
        <v>1</v>
      </c>
      <c r="T20" s="80">
        <v>0</v>
      </c>
      <c r="U20" s="81">
        <f>IFERROR(T20/(Q20),"-")</f>
        <v>0</v>
      </c>
      <c r="V20" s="82"/>
      <c r="W20" s="83">
        <v>2</v>
      </c>
      <c r="X20" s="81">
        <f>IF(Q20=0,"-",W20/Q20)</f>
        <v>0.22222222222222</v>
      </c>
      <c r="Y20" s="186">
        <v>33000</v>
      </c>
      <c r="Z20" s="187">
        <f>IFERROR(Y20/Q20,"-")</f>
        <v>3666.6666666667</v>
      </c>
      <c r="AA20" s="187">
        <f>IFERROR(Y20/W20,"-")</f>
        <v>16500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7</v>
      </c>
      <c r="BP20" s="120">
        <f>IF(Q20=0,"",IF(BO20=0,"",(BO20/Q20)))</f>
        <v>0.77777777777778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0.22222222222222</v>
      </c>
      <c r="BZ20" s="128">
        <v>2</v>
      </c>
      <c r="CA20" s="129">
        <f>IFERROR(BZ20/BX20,"-")</f>
        <v>1</v>
      </c>
      <c r="CB20" s="130">
        <v>33000</v>
      </c>
      <c r="CC20" s="131">
        <f>IFERROR(CB20/BX20,"-")</f>
        <v>16500</v>
      </c>
      <c r="CD20" s="132">
        <v>1</v>
      </c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33000</v>
      </c>
      <c r="CR20" s="141">
        <v>30000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88</v>
      </c>
      <c r="C21" s="189" t="s">
        <v>58</v>
      </c>
      <c r="D21" s="189"/>
      <c r="E21" s="189" t="s">
        <v>84</v>
      </c>
      <c r="F21" s="189" t="s">
        <v>85</v>
      </c>
      <c r="G21" s="189" t="s">
        <v>66</v>
      </c>
      <c r="H21" s="89"/>
      <c r="I21" s="89"/>
      <c r="J21" s="89"/>
      <c r="K21" s="181"/>
      <c r="L21" s="80">
        <v>7</v>
      </c>
      <c r="M21" s="80">
        <v>6</v>
      </c>
      <c r="N21" s="80">
        <v>2</v>
      </c>
      <c r="O21" s="91">
        <v>3</v>
      </c>
      <c r="P21" s="92">
        <v>0</v>
      </c>
      <c r="Q21" s="93">
        <f>O21+P21</f>
        <v>3</v>
      </c>
      <c r="R21" s="81">
        <f>IFERROR(Q21/N21,"-")</f>
        <v>1.5</v>
      </c>
      <c r="S21" s="80">
        <v>0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0.33333333333333</v>
      </c>
      <c r="Y21" s="186">
        <v>3000</v>
      </c>
      <c r="Z21" s="187">
        <f>IFERROR(Y21/Q21,"-")</f>
        <v>1000</v>
      </c>
      <c r="AA21" s="187">
        <f>IFERROR(Y21/W21,"-")</f>
        <v>3000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0.33333333333333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0.33333333333333</v>
      </c>
      <c r="CI21" s="135">
        <v>1</v>
      </c>
      <c r="CJ21" s="136">
        <f>IFERROR(CI21/CG21,"-")</f>
        <v>1</v>
      </c>
      <c r="CK21" s="137">
        <v>3000</v>
      </c>
      <c r="CL21" s="138">
        <f>IFERROR(CK21/CG21,"-")</f>
        <v>3000</v>
      </c>
      <c r="CM21" s="139">
        <v>1</v>
      </c>
      <c r="CN21" s="139"/>
      <c r="CO21" s="139"/>
      <c r="CP21" s="140">
        <v>1</v>
      </c>
      <c r="CQ21" s="141">
        <v>3000</v>
      </c>
      <c r="CR21" s="141">
        <v>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89</v>
      </c>
      <c r="C22" s="189" t="s">
        <v>58</v>
      </c>
      <c r="D22" s="189"/>
      <c r="E22" s="189" t="s">
        <v>71</v>
      </c>
      <c r="F22" s="189" t="s">
        <v>72</v>
      </c>
      <c r="G22" s="189" t="s">
        <v>61</v>
      </c>
      <c r="H22" s="89" t="s">
        <v>90</v>
      </c>
      <c r="I22" s="89" t="s">
        <v>91</v>
      </c>
      <c r="J22" s="89" t="s">
        <v>92</v>
      </c>
      <c r="K22" s="181">
        <v>200000</v>
      </c>
      <c r="L22" s="80">
        <v>0</v>
      </c>
      <c r="M22" s="80">
        <v>0</v>
      </c>
      <c r="N22" s="80">
        <v>0</v>
      </c>
      <c r="O22" s="91">
        <v>5</v>
      </c>
      <c r="P22" s="92">
        <v>0</v>
      </c>
      <c r="Q22" s="93">
        <f>O22+P22</f>
        <v>5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13333.333333333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-200000</v>
      </c>
      <c r="AC22" s="85">
        <f>SUM(Y22:Y27)/SUM(K22:K27)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0.4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0.2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95</v>
      </c>
      <c r="G23" s="189" t="s">
        <v>61</v>
      </c>
      <c r="H23" s="89"/>
      <c r="I23" s="89" t="s">
        <v>91</v>
      </c>
      <c r="J23" s="89"/>
      <c r="K23" s="181"/>
      <c r="L23" s="80">
        <v>0</v>
      </c>
      <c r="M23" s="80">
        <v>0</v>
      </c>
      <c r="N23" s="80">
        <v>0</v>
      </c>
      <c r="O23" s="91">
        <v>1</v>
      </c>
      <c r="P23" s="92">
        <v>1</v>
      </c>
      <c r="Q23" s="93">
        <f>O23+P23</f>
        <v>2</v>
      </c>
      <c r="R23" s="81" t="str">
        <f>IFERROR(Q23/N23,"-")</f>
        <v>-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61</v>
      </c>
      <c r="H24" s="89"/>
      <c r="I24" s="89" t="s">
        <v>91</v>
      </c>
      <c r="J24" s="89"/>
      <c r="K24" s="181"/>
      <c r="L24" s="80">
        <v>0</v>
      </c>
      <c r="M24" s="80">
        <v>0</v>
      </c>
      <c r="N24" s="80">
        <v>0</v>
      </c>
      <c r="O24" s="91">
        <v>1</v>
      </c>
      <c r="P24" s="92">
        <v>0</v>
      </c>
      <c r="Q24" s="93">
        <f>O24+P24</f>
        <v>1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1</v>
      </c>
      <c r="BY24" s="127">
        <f>IF(Q24=0,"",IF(BX24=0,"",(BX24/Q24)))</f>
        <v>1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91</v>
      </c>
      <c r="J25" s="89"/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1</v>
      </c>
      <c r="BY25" s="127">
        <f>IF(Q25=0,"",IF(BX25=0,"",(BX25/Q25)))</f>
        <v>1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91</v>
      </c>
      <c r="J26" s="89"/>
      <c r="K26" s="181"/>
      <c r="L26" s="80">
        <v>0</v>
      </c>
      <c r="M26" s="80">
        <v>0</v>
      </c>
      <c r="N26" s="80">
        <v>0</v>
      </c>
      <c r="O26" s="91">
        <v>3</v>
      </c>
      <c r="P26" s="92">
        <v>0</v>
      </c>
      <c r="Q26" s="93">
        <f>O26+P26</f>
        <v>3</v>
      </c>
      <c r="R26" s="81" t="str">
        <f>IFERROR(Q26/N26,"-")</f>
        <v>-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0.33333333333333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0.66666666666667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58</v>
      </c>
      <c r="M27" s="80">
        <v>21</v>
      </c>
      <c r="N27" s="80">
        <v>70</v>
      </c>
      <c r="O27" s="91">
        <v>3</v>
      </c>
      <c r="P27" s="92">
        <v>0</v>
      </c>
      <c r="Q27" s="93">
        <f>O27+P27</f>
        <v>3</v>
      </c>
      <c r="R27" s="81">
        <f>IFERROR(Q27/N27,"-")</f>
        <v>0.042857142857143</v>
      </c>
      <c r="S27" s="80">
        <v>0</v>
      </c>
      <c r="T27" s="80">
        <v>2</v>
      </c>
      <c r="U27" s="81">
        <f>IFERROR(T27/(Q27),"-")</f>
        <v>0.66666666666667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0.66666666666667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1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0.010714285714286</v>
      </c>
      <c r="B28" s="189" t="s">
        <v>107</v>
      </c>
      <c r="C28" s="189" t="s">
        <v>58</v>
      </c>
      <c r="D28" s="189"/>
      <c r="E28" s="189" t="s">
        <v>108</v>
      </c>
      <c r="F28" s="189" t="s">
        <v>109</v>
      </c>
      <c r="G28" s="189" t="s">
        <v>61</v>
      </c>
      <c r="H28" s="89" t="s">
        <v>110</v>
      </c>
      <c r="I28" s="89" t="s">
        <v>111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3</v>
      </c>
      <c r="P28" s="92">
        <v>0</v>
      </c>
      <c r="Q28" s="93">
        <f>O28+P28</f>
        <v>3</v>
      </c>
      <c r="R28" s="81" t="str">
        <f>IFERROR(Q28/N28,"-")</f>
        <v>-</v>
      </c>
      <c r="S28" s="80">
        <v>0</v>
      </c>
      <c r="T28" s="80">
        <v>2</v>
      </c>
      <c r="U28" s="81">
        <f>IFERROR(T28/(Q28),"-")</f>
        <v>0.66666666666667</v>
      </c>
      <c r="V28" s="82">
        <f>IFERROR(K28/SUM(Q28:Q32),"-")</f>
        <v>23333.333333333</v>
      </c>
      <c r="W28" s="83">
        <v>1</v>
      </c>
      <c r="X28" s="81">
        <f>IF(Q28=0,"-",W28/Q28)</f>
        <v>0.33333333333333</v>
      </c>
      <c r="Y28" s="186">
        <v>0</v>
      </c>
      <c r="Z28" s="187">
        <f>IFERROR(Y28/Q28,"-")</f>
        <v>0</v>
      </c>
      <c r="AA28" s="187">
        <f>IFERROR(Y28/W28,"-")</f>
        <v>0</v>
      </c>
      <c r="AB28" s="181">
        <f>SUM(Y28:Y32)-SUM(K28:K32)</f>
        <v>-277000</v>
      </c>
      <c r="AC28" s="85">
        <f>SUM(Y28:Y32)/SUM(K28:K32)</f>
        <v>0.010714285714286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0.66666666666667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>
        <v>1</v>
      </c>
      <c r="CA28" s="129">
        <f>IFERROR(BZ28/BX28,"-")</f>
        <v>1</v>
      </c>
      <c r="CB28" s="130">
        <v>87000</v>
      </c>
      <c r="CC28" s="131">
        <f>IFERROR(CB28/BX28,"-")</f>
        <v>87000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0</v>
      </c>
      <c r="CR28" s="141">
        <v>87000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112</v>
      </c>
      <c r="C29" s="189" t="s">
        <v>58</v>
      </c>
      <c r="D29" s="189"/>
      <c r="E29" s="189" t="s">
        <v>113</v>
      </c>
      <c r="F29" s="189" t="s">
        <v>114</v>
      </c>
      <c r="G29" s="189" t="s">
        <v>61</v>
      </c>
      <c r="H29" s="89"/>
      <c r="I29" s="89" t="s">
        <v>111</v>
      </c>
      <c r="J29" s="89"/>
      <c r="K29" s="181"/>
      <c r="L29" s="80">
        <v>0</v>
      </c>
      <c r="M29" s="80">
        <v>0</v>
      </c>
      <c r="N29" s="80">
        <v>0</v>
      </c>
      <c r="O29" s="91">
        <v>3</v>
      </c>
      <c r="P29" s="92">
        <v>0</v>
      </c>
      <c r="Q29" s="93">
        <f>O29+P29</f>
        <v>3</v>
      </c>
      <c r="R29" s="81" t="str">
        <f>IFERROR(Q29/N29,"-")</f>
        <v>-</v>
      </c>
      <c r="S29" s="80">
        <v>0</v>
      </c>
      <c r="T29" s="80">
        <v>1</v>
      </c>
      <c r="U29" s="81">
        <f>IFERROR(T29/(Q29),"-")</f>
        <v>0.33333333333333</v>
      </c>
      <c r="V29" s="82"/>
      <c r="W29" s="83">
        <v>1</v>
      </c>
      <c r="X29" s="81">
        <f>IF(Q29=0,"-",W29/Q29)</f>
        <v>0.33333333333333</v>
      </c>
      <c r="Y29" s="186">
        <v>3000</v>
      </c>
      <c r="Z29" s="187">
        <f>IFERROR(Y29/Q29,"-")</f>
        <v>1000</v>
      </c>
      <c r="AA29" s="187">
        <f>IFERROR(Y29/W29,"-")</f>
        <v>3000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0.33333333333333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1</v>
      </c>
      <c r="CH29" s="134">
        <f>IF(Q29=0,"",IF(CG29=0,"",(CG29/Q29)))</f>
        <v>0.33333333333333</v>
      </c>
      <c r="CI29" s="135">
        <v>1</v>
      </c>
      <c r="CJ29" s="136">
        <f>IFERROR(CI29/CG29,"-")</f>
        <v>1</v>
      </c>
      <c r="CK29" s="137">
        <v>6000</v>
      </c>
      <c r="CL29" s="138">
        <f>IFERROR(CK29/CG29,"-")</f>
        <v>6000</v>
      </c>
      <c r="CM29" s="139"/>
      <c r="CN29" s="139">
        <v>1</v>
      </c>
      <c r="CO29" s="139"/>
      <c r="CP29" s="140">
        <v>1</v>
      </c>
      <c r="CQ29" s="141">
        <v>3000</v>
      </c>
      <c r="CR29" s="141">
        <v>6000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115</v>
      </c>
      <c r="C30" s="189" t="s">
        <v>58</v>
      </c>
      <c r="D30" s="189"/>
      <c r="E30" s="189" t="s">
        <v>116</v>
      </c>
      <c r="F30" s="189" t="s">
        <v>117</v>
      </c>
      <c r="G30" s="189" t="s">
        <v>118</v>
      </c>
      <c r="H30" s="89"/>
      <c r="I30" s="89" t="s">
        <v>111</v>
      </c>
      <c r="J30" s="89"/>
      <c r="K30" s="181"/>
      <c r="L30" s="80">
        <v>5</v>
      </c>
      <c r="M30" s="80">
        <v>0</v>
      </c>
      <c r="N30" s="80">
        <v>20</v>
      </c>
      <c r="O30" s="91">
        <v>2</v>
      </c>
      <c r="P30" s="92">
        <v>0</v>
      </c>
      <c r="Q30" s="93">
        <f>O30+P30</f>
        <v>2</v>
      </c>
      <c r="R30" s="81">
        <f>IFERROR(Q30/N30,"-")</f>
        <v>0.1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119</v>
      </c>
      <c r="C31" s="189" t="s">
        <v>58</v>
      </c>
      <c r="D31" s="189"/>
      <c r="E31" s="189" t="s">
        <v>120</v>
      </c>
      <c r="F31" s="189" t="s">
        <v>121</v>
      </c>
      <c r="G31" s="189" t="s">
        <v>61</v>
      </c>
      <c r="H31" s="89"/>
      <c r="I31" s="89" t="s">
        <v>111</v>
      </c>
      <c r="J31" s="89"/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1</v>
      </c>
      <c r="BY31" s="127">
        <f>IF(Q31=0,"",IF(BX31=0,"",(BX31/Q31)))</f>
        <v>1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/>
      <c r="I32" s="89"/>
      <c r="J32" s="89"/>
      <c r="K32" s="181"/>
      <c r="L32" s="80">
        <v>33</v>
      </c>
      <c r="M32" s="80">
        <v>22</v>
      </c>
      <c r="N32" s="80">
        <v>20</v>
      </c>
      <c r="O32" s="91">
        <v>3</v>
      </c>
      <c r="P32" s="92">
        <v>0</v>
      </c>
      <c r="Q32" s="93">
        <f>O32+P32</f>
        <v>3</v>
      </c>
      <c r="R32" s="81">
        <f>IFERROR(Q32/N32,"-")</f>
        <v>0.15</v>
      </c>
      <c r="S32" s="80">
        <v>1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0.33333333333333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0.53666666666667</v>
      </c>
      <c r="B33" s="189" t="s">
        <v>123</v>
      </c>
      <c r="C33" s="189" t="s">
        <v>58</v>
      </c>
      <c r="D33" s="189"/>
      <c r="E33" s="189" t="s">
        <v>97</v>
      </c>
      <c r="F33" s="189" t="s">
        <v>98</v>
      </c>
      <c r="G33" s="189" t="s">
        <v>61</v>
      </c>
      <c r="H33" s="89" t="s">
        <v>124</v>
      </c>
      <c r="I33" s="89" t="s">
        <v>125</v>
      </c>
      <c r="J33" s="89" t="s">
        <v>126</v>
      </c>
      <c r="K33" s="181">
        <v>300000</v>
      </c>
      <c r="L33" s="80">
        <v>0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>
        <f>IFERROR(K33/SUM(Q33:Q37),"-")</f>
        <v>27272.727272727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-139000</v>
      </c>
      <c r="AC33" s="85">
        <f>SUM(Y33:Y37)/SUM(K33:K37)</f>
        <v>0.53666666666667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128</v>
      </c>
      <c r="F34" s="189" t="s">
        <v>101</v>
      </c>
      <c r="G34" s="189" t="s">
        <v>118</v>
      </c>
      <c r="H34" s="89"/>
      <c r="I34" s="89" t="s">
        <v>125</v>
      </c>
      <c r="J34" s="89"/>
      <c r="K34" s="181"/>
      <c r="L34" s="80">
        <v>0</v>
      </c>
      <c r="M34" s="80">
        <v>0</v>
      </c>
      <c r="N34" s="80">
        <v>11</v>
      </c>
      <c r="O34" s="91">
        <v>0</v>
      </c>
      <c r="P34" s="92">
        <v>0</v>
      </c>
      <c r="Q34" s="93">
        <f>O34+P34</f>
        <v>0</v>
      </c>
      <c r="R34" s="81">
        <f>IFERROR(Q34/N34,"-")</f>
        <v>0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130</v>
      </c>
      <c r="F35" s="189" t="s">
        <v>131</v>
      </c>
      <c r="G35" s="189" t="s">
        <v>61</v>
      </c>
      <c r="H35" s="89"/>
      <c r="I35" s="89" t="s">
        <v>125</v>
      </c>
      <c r="J35" s="89"/>
      <c r="K35" s="181"/>
      <c r="L35" s="80">
        <v>0</v>
      </c>
      <c r="M35" s="80">
        <v>0</v>
      </c>
      <c r="N35" s="80">
        <v>0</v>
      </c>
      <c r="O35" s="91">
        <v>9</v>
      </c>
      <c r="P35" s="92">
        <v>0</v>
      </c>
      <c r="Q35" s="93">
        <f>O35+P35</f>
        <v>9</v>
      </c>
      <c r="R35" s="81" t="str">
        <f>IFERROR(Q35/N35,"-")</f>
        <v>-</v>
      </c>
      <c r="S35" s="80">
        <v>1</v>
      </c>
      <c r="T35" s="80">
        <v>3</v>
      </c>
      <c r="U35" s="81">
        <f>IFERROR(T35/(Q35),"-")</f>
        <v>0.33333333333333</v>
      </c>
      <c r="V35" s="82"/>
      <c r="W35" s="83">
        <v>3</v>
      </c>
      <c r="X35" s="81">
        <f>IF(Q35=0,"-",W35/Q35)</f>
        <v>0.33333333333333</v>
      </c>
      <c r="Y35" s="186">
        <v>161000</v>
      </c>
      <c r="Z35" s="187">
        <f>IFERROR(Y35/Q35,"-")</f>
        <v>17888.888888889</v>
      </c>
      <c r="AA35" s="187">
        <f>IFERROR(Y35/W35,"-")</f>
        <v>53666.666666667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0.11111111111111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5</v>
      </c>
      <c r="BP35" s="120">
        <f>IF(Q35=0,"",IF(BO35=0,"",(BO35/Q35)))</f>
        <v>0.55555555555556</v>
      </c>
      <c r="BQ35" s="121">
        <v>2</v>
      </c>
      <c r="BR35" s="122">
        <f>IFERROR(BQ35/BO35,"-")</f>
        <v>0.4</v>
      </c>
      <c r="BS35" s="123">
        <v>125000</v>
      </c>
      <c r="BT35" s="124">
        <f>IFERROR(BS35/BO35,"-")</f>
        <v>25000</v>
      </c>
      <c r="BU35" s="125">
        <v>1</v>
      </c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>
        <v>3</v>
      </c>
      <c r="CH35" s="134">
        <f>IF(Q35=0,"",IF(CG35=0,"",(CG35/Q35)))</f>
        <v>0.33333333333333</v>
      </c>
      <c r="CI35" s="135">
        <v>1</v>
      </c>
      <c r="CJ35" s="136">
        <f>IFERROR(CI35/CG35,"-")</f>
        <v>0.33333333333333</v>
      </c>
      <c r="CK35" s="137">
        <v>36000</v>
      </c>
      <c r="CL35" s="138">
        <f>IFERROR(CK35/CG35,"-")</f>
        <v>12000</v>
      </c>
      <c r="CM35" s="139"/>
      <c r="CN35" s="139"/>
      <c r="CO35" s="139">
        <v>1</v>
      </c>
      <c r="CP35" s="140">
        <v>3</v>
      </c>
      <c r="CQ35" s="141">
        <v>161000</v>
      </c>
      <c r="CR35" s="141">
        <v>115000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132</v>
      </c>
      <c r="C36" s="189" t="s">
        <v>58</v>
      </c>
      <c r="D36" s="189"/>
      <c r="E36" s="189" t="s">
        <v>71</v>
      </c>
      <c r="F36" s="189" t="s">
        <v>72</v>
      </c>
      <c r="G36" s="189" t="s">
        <v>61</v>
      </c>
      <c r="H36" s="89"/>
      <c r="I36" s="89" t="s">
        <v>125</v>
      </c>
      <c r="J36" s="89"/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1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36</v>
      </c>
      <c r="M37" s="80">
        <v>22</v>
      </c>
      <c r="N37" s="80">
        <v>8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0.32666666666667</v>
      </c>
      <c r="B38" s="189" t="s">
        <v>134</v>
      </c>
      <c r="C38" s="189" t="s">
        <v>58</v>
      </c>
      <c r="D38" s="189"/>
      <c r="E38" s="189" t="s">
        <v>135</v>
      </c>
      <c r="F38" s="189" t="s">
        <v>136</v>
      </c>
      <c r="G38" s="189" t="s">
        <v>61</v>
      </c>
      <c r="H38" s="89" t="s">
        <v>137</v>
      </c>
      <c r="I38" s="89" t="s">
        <v>138</v>
      </c>
      <c r="J38" s="89" t="s">
        <v>139</v>
      </c>
      <c r="K38" s="181">
        <v>300000</v>
      </c>
      <c r="L38" s="80">
        <v>0</v>
      </c>
      <c r="M38" s="80">
        <v>0</v>
      </c>
      <c r="N38" s="80">
        <v>0</v>
      </c>
      <c r="O38" s="91">
        <v>1</v>
      </c>
      <c r="P38" s="92">
        <v>0</v>
      </c>
      <c r="Q38" s="93">
        <f>O38+P38</f>
        <v>1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IFERROR(K38/SUM(Q38:Q49),"-")</f>
        <v>11538.461538462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SUM(Y38:Y49)-SUM(K38:K49)</f>
        <v>-202000</v>
      </c>
      <c r="AC38" s="85">
        <f>SUM(Y38:Y49)/SUM(K38:K49)</f>
        <v>0.32666666666667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1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141</v>
      </c>
      <c r="F39" s="189" t="s">
        <v>142</v>
      </c>
      <c r="G39" s="189" t="s">
        <v>61</v>
      </c>
      <c r="H39" s="89"/>
      <c r="I39" s="89" t="s">
        <v>138</v>
      </c>
      <c r="J39" s="89" t="s">
        <v>143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3</v>
      </c>
      <c r="U39" s="81">
        <f>IFERROR(T39/(Q39),"-")</f>
        <v>0.42857142857143</v>
      </c>
      <c r="V39" s="82"/>
      <c r="W39" s="83">
        <v>1</v>
      </c>
      <c r="X39" s="81">
        <f>IF(Q39=0,"-",W39/Q39)</f>
        <v>0.14285714285714</v>
      </c>
      <c r="Y39" s="186">
        <v>18000</v>
      </c>
      <c r="Z39" s="187">
        <f>IFERROR(Y39/Q39,"-")</f>
        <v>2571.4285714286</v>
      </c>
      <c r="AA39" s="187">
        <f>IFERROR(Y39/W39,"-")</f>
        <v>18000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0.14285714285714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5</v>
      </c>
      <c r="BP39" s="120">
        <f>IF(Q39=0,"",IF(BO39=0,"",(BO39/Q39)))</f>
        <v>0.71428571428571</v>
      </c>
      <c r="BQ39" s="121">
        <v>1</v>
      </c>
      <c r="BR39" s="122">
        <f>IFERROR(BQ39/BO39,"-")</f>
        <v>0.2</v>
      </c>
      <c r="BS39" s="123">
        <v>18000</v>
      </c>
      <c r="BT39" s="124">
        <f>IFERROR(BS39/BO39,"-")</f>
        <v>3600</v>
      </c>
      <c r="BU39" s="125"/>
      <c r="BV39" s="125"/>
      <c r="BW39" s="125">
        <v>1</v>
      </c>
      <c r="BX39" s="126">
        <v>1</v>
      </c>
      <c r="BY39" s="127">
        <f>IF(Q39=0,"",IF(BX39=0,"",(BX39/Q39)))</f>
        <v>0.14285714285714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18000</v>
      </c>
      <c r="CR39" s="141">
        <v>18000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144</v>
      </c>
      <c r="C40" s="189" t="s">
        <v>58</v>
      </c>
      <c r="D40" s="189"/>
      <c r="E40" s="189" t="s">
        <v>106</v>
      </c>
      <c r="F40" s="189" t="s">
        <v>106</v>
      </c>
      <c r="G40" s="189" t="s">
        <v>66</v>
      </c>
      <c r="H40" s="89"/>
      <c r="I40" s="89"/>
      <c r="J40" s="89"/>
      <c r="K40" s="181"/>
      <c r="L40" s="80">
        <v>20</v>
      </c>
      <c r="M40" s="80">
        <v>14</v>
      </c>
      <c r="N40" s="80">
        <v>7</v>
      </c>
      <c r="O40" s="91">
        <v>1</v>
      </c>
      <c r="P40" s="92">
        <v>0</v>
      </c>
      <c r="Q40" s="93">
        <f>O40+P40</f>
        <v>1</v>
      </c>
      <c r="R40" s="81">
        <f>IFERROR(Q40/N40,"-")</f>
        <v>0.14285714285714</v>
      </c>
      <c r="S40" s="80">
        <v>1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1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145</v>
      </c>
      <c r="C41" s="189" t="s">
        <v>58</v>
      </c>
      <c r="D41" s="189"/>
      <c r="E41" s="189" t="s">
        <v>146</v>
      </c>
      <c r="F41" s="189" t="s">
        <v>147</v>
      </c>
      <c r="G41" s="189" t="s">
        <v>61</v>
      </c>
      <c r="H41" s="89" t="s">
        <v>148</v>
      </c>
      <c r="I41" s="89" t="s">
        <v>138</v>
      </c>
      <c r="J41" s="89" t="s">
        <v>139</v>
      </c>
      <c r="K41" s="181"/>
      <c r="L41" s="80">
        <v>0</v>
      </c>
      <c r="M41" s="80">
        <v>0</v>
      </c>
      <c r="N41" s="80">
        <v>0</v>
      </c>
      <c r="O41" s="91">
        <v>4</v>
      </c>
      <c r="P41" s="92">
        <v>0</v>
      </c>
      <c r="Q41" s="93">
        <f>O41+P41</f>
        <v>4</v>
      </c>
      <c r="R41" s="81" t="str">
        <f>IFERROR(Q41/N41,"-")</f>
        <v>-</v>
      </c>
      <c r="S41" s="80">
        <v>1</v>
      </c>
      <c r="T41" s="80">
        <v>1</v>
      </c>
      <c r="U41" s="81">
        <f>IFERROR(T41/(Q41),"-")</f>
        <v>0.25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0.25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149</v>
      </c>
      <c r="C42" s="189" t="s">
        <v>58</v>
      </c>
      <c r="D42" s="189"/>
      <c r="E42" s="189" t="s">
        <v>150</v>
      </c>
      <c r="F42" s="189" t="s">
        <v>151</v>
      </c>
      <c r="G42" s="189" t="s">
        <v>61</v>
      </c>
      <c r="H42" s="89"/>
      <c r="I42" s="89" t="s">
        <v>138</v>
      </c>
      <c r="J42" s="89" t="s">
        <v>143</v>
      </c>
      <c r="K42" s="181"/>
      <c r="L42" s="80">
        <v>0</v>
      </c>
      <c r="M42" s="80">
        <v>0</v>
      </c>
      <c r="N42" s="80">
        <v>0</v>
      </c>
      <c r="O42" s="91">
        <v>4</v>
      </c>
      <c r="P42" s="92">
        <v>0</v>
      </c>
      <c r="Q42" s="93">
        <f>O42+P42</f>
        <v>4</v>
      </c>
      <c r="R42" s="81" t="str">
        <f>IFERROR(Q42/N42,"-")</f>
        <v>-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0.25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>
        <v>1</v>
      </c>
      <c r="CH42" s="134">
        <f>IF(Q42=0,"",IF(CG42=0,"",(CG42/Q42)))</f>
        <v>0.25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152</v>
      </c>
      <c r="C43" s="189" t="s">
        <v>58</v>
      </c>
      <c r="D43" s="189"/>
      <c r="E43" s="189" t="s">
        <v>106</v>
      </c>
      <c r="F43" s="189" t="s">
        <v>106</v>
      </c>
      <c r="G43" s="189" t="s">
        <v>66</v>
      </c>
      <c r="H43" s="89"/>
      <c r="I43" s="89"/>
      <c r="J43" s="89"/>
      <c r="K43" s="181"/>
      <c r="L43" s="80">
        <v>39</v>
      </c>
      <c r="M43" s="80">
        <v>9</v>
      </c>
      <c r="N43" s="80">
        <v>9</v>
      </c>
      <c r="O43" s="91">
        <v>2</v>
      </c>
      <c r="P43" s="92">
        <v>0</v>
      </c>
      <c r="Q43" s="93">
        <f>O43+P43</f>
        <v>2</v>
      </c>
      <c r="R43" s="81">
        <f>IFERROR(Q43/N43,"-")</f>
        <v>0.22222222222222</v>
      </c>
      <c r="S43" s="80">
        <v>1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0.5</v>
      </c>
      <c r="Y43" s="186">
        <v>10000</v>
      </c>
      <c r="Z43" s="187">
        <f>IFERROR(Y43/Q43,"-")</f>
        <v>5000</v>
      </c>
      <c r="AA43" s="187">
        <f>IFERROR(Y43/W43,"-")</f>
        <v>10000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>
        <v>1</v>
      </c>
      <c r="BR43" s="122">
        <f>IFERROR(BQ43/BO43,"-")</f>
        <v>1</v>
      </c>
      <c r="BS43" s="123">
        <v>20000</v>
      </c>
      <c r="BT43" s="124">
        <f>IFERROR(BS43/BO43,"-")</f>
        <v>20000</v>
      </c>
      <c r="BU43" s="125"/>
      <c r="BV43" s="125"/>
      <c r="BW43" s="125">
        <v>1</v>
      </c>
      <c r="BX43" s="126">
        <v>1</v>
      </c>
      <c r="BY43" s="127">
        <f>IF(Q43=0,"",IF(BX43=0,"",(BX43/Q43)))</f>
        <v>0.5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10000</v>
      </c>
      <c r="CR43" s="141">
        <v>20000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153</v>
      </c>
      <c r="C44" s="189" t="s">
        <v>58</v>
      </c>
      <c r="D44" s="189"/>
      <c r="E44" s="189" t="s">
        <v>154</v>
      </c>
      <c r="F44" s="189" t="s">
        <v>155</v>
      </c>
      <c r="G44" s="189" t="s">
        <v>61</v>
      </c>
      <c r="H44" s="89" t="s">
        <v>156</v>
      </c>
      <c r="I44" s="89" t="s">
        <v>138</v>
      </c>
      <c r="J44" s="89" t="s">
        <v>139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1</v>
      </c>
      <c r="V44" s="82"/>
      <c r="W44" s="83">
        <v>1</v>
      </c>
      <c r="X44" s="81">
        <f>IF(Q44=0,"-",W44/Q44)</f>
        <v>1</v>
      </c>
      <c r="Y44" s="186">
        <v>70000</v>
      </c>
      <c r="Z44" s="187">
        <f>IFERROR(Y44/Q44,"-")</f>
        <v>70000</v>
      </c>
      <c r="AA44" s="187">
        <f>IFERROR(Y44/W44,"-")</f>
        <v>70000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1</v>
      </c>
      <c r="BQ44" s="121">
        <v>1</v>
      </c>
      <c r="BR44" s="122">
        <f>IFERROR(BQ44/BO44,"-")</f>
        <v>1</v>
      </c>
      <c r="BS44" s="123">
        <v>70000</v>
      </c>
      <c r="BT44" s="124">
        <f>IFERROR(BS44/BO44,"-")</f>
        <v>70000</v>
      </c>
      <c r="BU44" s="125"/>
      <c r="BV44" s="125"/>
      <c r="BW44" s="125">
        <v>1</v>
      </c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70000</v>
      </c>
      <c r="CR44" s="141">
        <v>70000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157</v>
      </c>
      <c r="C45" s="189" t="s">
        <v>58</v>
      </c>
      <c r="D45" s="189"/>
      <c r="E45" s="189" t="s">
        <v>135</v>
      </c>
      <c r="F45" s="189" t="s">
        <v>136</v>
      </c>
      <c r="G45" s="189" t="s">
        <v>61</v>
      </c>
      <c r="H45" s="89"/>
      <c r="I45" s="89" t="s">
        <v>138</v>
      </c>
      <c r="J45" s="89" t="s">
        <v>143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>
        <v>1</v>
      </c>
      <c r="CH45" s="134">
        <f>IF(Q45=0,"",IF(CG45=0,"",(CG45/Q45)))</f>
        <v>0.5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158</v>
      </c>
      <c r="C46" s="189" t="s">
        <v>58</v>
      </c>
      <c r="D46" s="189"/>
      <c r="E46" s="189" t="s">
        <v>106</v>
      </c>
      <c r="F46" s="189" t="s">
        <v>106</v>
      </c>
      <c r="G46" s="189" t="s">
        <v>66</v>
      </c>
      <c r="H46" s="89"/>
      <c r="I46" s="89"/>
      <c r="J46" s="89"/>
      <c r="K46" s="181"/>
      <c r="L46" s="80">
        <v>10</v>
      </c>
      <c r="M46" s="80">
        <v>8</v>
      </c>
      <c r="N46" s="80">
        <v>2</v>
      </c>
      <c r="O46" s="91">
        <v>1</v>
      </c>
      <c r="P46" s="92">
        <v>0</v>
      </c>
      <c r="Q46" s="93">
        <f>O46+P46</f>
        <v>1</v>
      </c>
      <c r="R46" s="81">
        <f>IFERROR(Q46/N46,"-")</f>
        <v>0.5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>
        <v>1</v>
      </c>
      <c r="AF46" s="95">
        <f>IF(Q46=0,"",IF(AE46=0,"",(AE46/Q46)))</f>
        <v>1</v>
      </c>
      <c r="AG46" s="94"/>
      <c r="AH46" s="96">
        <f>IFERROR(AG46/AE46,"-")</f>
        <v>0</v>
      </c>
      <c r="AI46" s="97"/>
      <c r="AJ46" s="98">
        <f>IFERROR(AI46/AE46,"-")</f>
        <v>0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159</v>
      </c>
      <c r="C47" s="189" t="s">
        <v>58</v>
      </c>
      <c r="D47" s="189"/>
      <c r="E47" s="189" t="s">
        <v>160</v>
      </c>
      <c r="F47" s="189" t="s">
        <v>161</v>
      </c>
      <c r="G47" s="189" t="s">
        <v>61</v>
      </c>
      <c r="H47" s="89" t="s">
        <v>162</v>
      </c>
      <c r="I47" s="89" t="s">
        <v>138</v>
      </c>
      <c r="J47" s="89" t="s">
        <v>139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1</v>
      </c>
      <c r="U47" s="81">
        <f>IFERROR(T47/(Q47),"-")</f>
        <v>1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1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163</v>
      </c>
      <c r="C48" s="189" t="s">
        <v>58</v>
      </c>
      <c r="D48" s="189"/>
      <c r="E48" s="189" t="s">
        <v>164</v>
      </c>
      <c r="F48" s="189" t="s">
        <v>117</v>
      </c>
      <c r="G48" s="189" t="s">
        <v>61</v>
      </c>
      <c r="H48" s="89"/>
      <c r="I48" s="89" t="s">
        <v>138</v>
      </c>
      <c r="J48" s="89" t="s">
        <v>143</v>
      </c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165</v>
      </c>
      <c r="C49" s="189" t="s">
        <v>58</v>
      </c>
      <c r="D49" s="189"/>
      <c r="E49" s="189" t="s">
        <v>106</v>
      </c>
      <c r="F49" s="189" t="s">
        <v>106</v>
      </c>
      <c r="G49" s="189" t="s">
        <v>66</v>
      </c>
      <c r="H49" s="89"/>
      <c r="I49" s="89"/>
      <c r="J49" s="89"/>
      <c r="K49" s="181"/>
      <c r="L49" s="80">
        <v>13</v>
      </c>
      <c r="M49" s="80">
        <v>12</v>
      </c>
      <c r="N49" s="80">
        <v>5</v>
      </c>
      <c r="O49" s="91">
        <v>2</v>
      </c>
      <c r="P49" s="92">
        <v>0</v>
      </c>
      <c r="Q49" s="93">
        <f>O49+P49</f>
        <v>2</v>
      </c>
      <c r="R49" s="81">
        <f>IFERROR(Q49/N49,"-")</f>
        <v>0.4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0.084615384615385</v>
      </c>
      <c r="B50" s="189" t="s">
        <v>166</v>
      </c>
      <c r="C50" s="189" t="s">
        <v>58</v>
      </c>
      <c r="D50" s="189"/>
      <c r="E50" s="189" t="s">
        <v>167</v>
      </c>
      <c r="F50" s="189" t="s">
        <v>168</v>
      </c>
      <c r="G50" s="189" t="s">
        <v>61</v>
      </c>
      <c r="H50" s="89" t="s">
        <v>137</v>
      </c>
      <c r="I50" s="89" t="s">
        <v>169</v>
      </c>
      <c r="J50" s="89" t="s">
        <v>170</v>
      </c>
      <c r="K50" s="181">
        <v>130000</v>
      </c>
      <c r="L50" s="80">
        <v>0</v>
      </c>
      <c r="M50" s="80">
        <v>0</v>
      </c>
      <c r="N50" s="80">
        <v>0</v>
      </c>
      <c r="O50" s="91">
        <v>2</v>
      </c>
      <c r="P50" s="92">
        <v>0</v>
      </c>
      <c r="Q50" s="93">
        <f>O50+P50</f>
        <v>2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>
        <f>IFERROR(K50/SUM(Q50:Q65),"-")</f>
        <v>4642.8571428571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SUM(Y50:Y65)-SUM(K50:K65)</f>
        <v>-119000</v>
      </c>
      <c r="AC50" s="85">
        <f>SUM(Y50:Y65)/SUM(K50:K65)</f>
        <v>0.084615384615385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1</v>
      </c>
      <c r="AX50" s="107">
        <f>IF(Q50=0,"",IF(AW50=0,"",(AW50/Q50)))</f>
        <v>0.5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1</v>
      </c>
      <c r="BG50" s="113">
        <f>IF(Q50=0,"",IF(BF50=0,"",(BF50/Q50)))</f>
        <v>0.5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171</v>
      </c>
      <c r="C51" s="189" t="s">
        <v>58</v>
      </c>
      <c r="D51" s="189"/>
      <c r="E51" s="189" t="s">
        <v>154</v>
      </c>
      <c r="F51" s="189" t="s">
        <v>155</v>
      </c>
      <c r="G51" s="189" t="s">
        <v>61</v>
      </c>
      <c r="H51" s="89"/>
      <c r="I51" s="89" t="s">
        <v>169</v>
      </c>
      <c r="J51" s="89" t="s">
        <v>172</v>
      </c>
      <c r="K51" s="181"/>
      <c r="L51" s="80">
        <v>0</v>
      </c>
      <c r="M51" s="80">
        <v>0</v>
      </c>
      <c r="N51" s="80">
        <v>0</v>
      </c>
      <c r="O51" s="91">
        <v>3</v>
      </c>
      <c r="P51" s="92">
        <v>0</v>
      </c>
      <c r="Q51" s="93">
        <f>O51+P51</f>
        <v>3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2</v>
      </c>
      <c r="BY51" s="127">
        <f>IF(Q51=0,"",IF(BX51=0,"",(BX51/Q51)))</f>
        <v>0.66666666666667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1</v>
      </c>
      <c r="CH51" s="134">
        <f>IF(Q51=0,"",IF(CG51=0,"",(CG51/Q51)))</f>
        <v>0.33333333333333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173</v>
      </c>
      <c r="C52" s="189" t="s">
        <v>58</v>
      </c>
      <c r="D52" s="189"/>
      <c r="E52" s="189" t="s">
        <v>174</v>
      </c>
      <c r="F52" s="189" t="s">
        <v>175</v>
      </c>
      <c r="G52" s="189" t="s">
        <v>61</v>
      </c>
      <c r="H52" s="89"/>
      <c r="I52" s="89" t="s">
        <v>169</v>
      </c>
      <c r="J52" s="89" t="s">
        <v>176</v>
      </c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177</v>
      </c>
      <c r="C53" s="189" t="s">
        <v>58</v>
      </c>
      <c r="D53" s="189"/>
      <c r="E53" s="189" t="s">
        <v>106</v>
      </c>
      <c r="F53" s="189" t="s">
        <v>106</v>
      </c>
      <c r="G53" s="189" t="s">
        <v>66</v>
      </c>
      <c r="H53" s="89"/>
      <c r="I53" s="89"/>
      <c r="J53" s="89"/>
      <c r="K53" s="181"/>
      <c r="L53" s="80">
        <v>8</v>
      </c>
      <c r="M53" s="80">
        <v>6</v>
      </c>
      <c r="N53" s="80">
        <v>1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178</v>
      </c>
      <c r="C54" s="189" t="s">
        <v>58</v>
      </c>
      <c r="D54" s="189"/>
      <c r="E54" s="189" t="s">
        <v>130</v>
      </c>
      <c r="F54" s="189" t="s">
        <v>179</v>
      </c>
      <c r="G54" s="189" t="s">
        <v>61</v>
      </c>
      <c r="H54" s="89" t="s">
        <v>137</v>
      </c>
      <c r="I54" s="89" t="s">
        <v>180</v>
      </c>
      <c r="J54" s="89" t="s">
        <v>181</v>
      </c>
      <c r="K54" s="181"/>
      <c r="L54" s="80">
        <v>0</v>
      </c>
      <c r="M54" s="80">
        <v>0</v>
      </c>
      <c r="N54" s="80">
        <v>0</v>
      </c>
      <c r="O54" s="91">
        <v>1</v>
      </c>
      <c r="P54" s="92">
        <v>0</v>
      </c>
      <c r="Q54" s="93">
        <f>O54+P54</f>
        <v>1</v>
      </c>
      <c r="R54" s="81" t="str">
        <f>IFERROR(Q54/N54,"-")</f>
        <v>-</v>
      </c>
      <c r="S54" s="80">
        <v>0</v>
      </c>
      <c r="T54" s="80">
        <v>1</v>
      </c>
      <c r="U54" s="81">
        <f>IFERROR(T54/(Q54),"-")</f>
        <v>1</v>
      </c>
      <c r="V54" s="82"/>
      <c r="W54" s="83">
        <v>1</v>
      </c>
      <c r="X54" s="81">
        <f>IF(Q54=0,"-",W54/Q54)</f>
        <v>1</v>
      </c>
      <c r="Y54" s="186">
        <v>0</v>
      </c>
      <c r="Z54" s="187">
        <f>IFERROR(Y54/Q54,"-")</f>
        <v>0</v>
      </c>
      <c r="AA54" s="187">
        <f>IFERROR(Y54/W54,"-")</f>
        <v>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1</v>
      </c>
      <c r="BQ54" s="121">
        <v>1</v>
      </c>
      <c r="BR54" s="122">
        <f>IFERROR(BQ54/BO54,"-")</f>
        <v>1</v>
      </c>
      <c r="BS54" s="123">
        <v>9000</v>
      </c>
      <c r="BT54" s="124">
        <f>IFERROR(BS54/BO54,"-")</f>
        <v>9000</v>
      </c>
      <c r="BU54" s="125"/>
      <c r="BV54" s="125"/>
      <c r="BW54" s="125">
        <v>1</v>
      </c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0</v>
      </c>
      <c r="CR54" s="141">
        <v>9000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182</v>
      </c>
      <c r="C55" s="189" t="s">
        <v>58</v>
      </c>
      <c r="D55" s="189"/>
      <c r="E55" s="189" t="s">
        <v>130</v>
      </c>
      <c r="F55" s="189" t="s">
        <v>179</v>
      </c>
      <c r="G55" s="189" t="s">
        <v>66</v>
      </c>
      <c r="H55" s="89"/>
      <c r="I55" s="89"/>
      <c r="J55" s="89"/>
      <c r="K55" s="181"/>
      <c r="L55" s="80">
        <v>3</v>
      </c>
      <c r="M55" s="80">
        <v>1</v>
      </c>
      <c r="N55" s="80">
        <v>0</v>
      </c>
      <c r="O55" s="91">
        <v>0</v>
      </c>
      <c r="P55" s="92">
        <v>0</v>
      </c>
      <c r="Q55" s="93">
        <f>O55+P55</f>
        <v>0</v>
      </c>
      <c r="R55" s="81" t="str">
        <f>IFERROR(Q55/N55,"-")</f>
        <v>-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183</v>
      </c>
      <c r="C56" s="189" t="s">
        <v>58</v>
      </c>
      <c r="D56" s="189"/>
      <c r="E56" s="189" t="s">
        <v>184</v>
      </c>
      <c r="F56" s="189" t="s">
        <v>185</v>
      </c>
      <c r="G56" s="189" t="s">
        <v>61</v>
      </c>
      <c r="H56" s="89" t="s">
        <v>148</v>
      </c>
      <c r="I56" s="89" t="s">
        <v>169</v>
      </c>
      <c r="J56" s="89" t="s">
        <v>170</v>
      </c>
      <c r="K56" s="181"/>
      <c r="L56" s="80">
        <v>0</v>
      </c>
      <c r="M56" s="80">
        <v>0</v>
      </c>
      <c r="N56" s="80">
        <v>0</v>
      </c>
      <c r="O56" s="91">
        <v>1</v>
      </c>
      <c r="P56" s="92">
        <v>0</v>
      </c>
      <c r="Q56" s="93">
        <f>O56+P56</f>
        <v>1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1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186</v>
      </c>
      <c r="C57" s="189" t="s">
        <v>58</v>
      </c>
      <c r="D57" s="189"/>
      <c r="E57" s="189" t="s">
        <v>187</v>
      </c>
      <c r="F57" s="189" t="s">
        <v>188</v>
      </c>
      <c r="G57" s="189" t="s">
        <v>61</v>
      </c>
      <c r="H57" s="89"/>
      <c r="I57" s="89" t="s">
        <v>169</v>
      </c>
      <c r="J57" s="89" t="s">
        <v>172</v>
      </c>
      <c r="K57" s="181"/>
      <c r="L57" s="80">
        <v>0</v>
      </c>
      <c r="M57" s="80">
        <v>0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1</v>
      </c>
      <c r="U57" s="81">
        <f>IFERROR(T57/(Q57),"-")</f>
        <v>0.5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0.5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189</v>
      </c>
      <c r="C58" s="189" t="s">
        <v>58</v>
      </c>
      <c r="D58" s="189"/>
      <c r="E58" s="189" t="s">
        <v>190</v>
      </c>
      <c r="F58" s="189" t="s">
        <v>191</v>
      </c>
      <c r="G58" s="189" t="s">
        <v>61</v>
      </c>
      <c r="H58" s="89"/>
      <c r="I58" s="89" t="s">
        <v>169</v>
      </c>
      <c r="J58" s="89" t="s">
        <v>176</v>
      </c>
      <c r="K58" s="181"/>
      <c r="L58" s="80">
        <v>0</v>
      </c>
      <c r="M58" s="80">
        <v>0</v>
      </c>
      <c r="N58" s="80">
        <v>0</v>
      </c>
      <c r="O58" s="91">
        <v>1</v>
      </c>
      <c r="P58" s="92">
        <v>0</v>
      </c>
      <c r="Q58" s="93">
        <f>O58+P58</f>
        <v>1</v>
      </c>
      <c r="R58" s="81" t="str">
        <f>IFERROR(Q58/N58,"-")</f>
        <v>-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1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192</v>
      </c>
      <c r="C59" s="189" t="s">
        <v>58</v>
      </c>
      <c r="D59" s="189"/>
      <c r="E59" s="189" t="s">
        <v>193</v>
      </c>
      <c r="F59" s="189" t="s">
        <v>194</v>
      </c>
      <c r="G59" s="189" t="s">
        <v>61</v>
      </c>
      <c r="H59" s="89"/>
      <c r="I59" s="89" t="s">
        <v>169</v>
      </c>
      <c r="J59" s="190" t="s">
        <v>195</v>
      </c>
      <c r="K59" s="181"/>
      <c r="L59" s="80">
        <v>0</v>
      </c>
      <c r="M59" s="80">
        <v>0</v>
      </c>
      <c r="N59" s="80">
        <v>0</v>
      </c>
      <c r="O59" s="91">
        <v>1</v>
      </c>
      <c r="P59" s="92">
        <v>0</v>
      </c>
      <c r="Q59" s="93">
        <f>O59+P59</f>
        <v>1</v>
      </c>
      <c r="R59" s="81" t="str">
        <f>IFERROR(Q59/N59,"-")</f>
        <v>-</v>
      </c>
      <c r="S59" s="80">
        <v>0</v>
      </c>
      <c r="T59" s="80">
        <v>1</v>
      </c>
      <c r="U59" s="81">
        <f>IFERROR(T59/(Q59),"-")</f>
        <v>1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1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196</v>
      </c>
      <c r="C60" s="189" t="s">
        <v>58</v>
      </c>
      <c r="D60" s="189"/>
      <c r="E60" s="189" t="s">
        <v>106</v>
      </c>
      <c r="F60" s="189" t="s">
        <v>106</v>
      </c>
      <c r="G60" s="189" t="s">
        <v>66</v>
      </c>
      <c r="H60" s="89"/>
      <c r="I60" s="89"/>
      <c r="J60" s="89"/>
      <c r="K60" s="181"/>
      <c r="L60" s="80">
        <v>42</v>
      </c>
      <c r="M60" s="80">
        <v>22</v>
      </c>
      <c r="N60" s="80">
        <v>7</v>
      </c>
      <c r="O60" s="91">
        <v>7</v>
      </c>
      <c r="P60" s="92">
        <v>0</v>
      </c>
      <c r="Q60" s="93">
        <f>O60+P60</f>
        <v>7</v>
      </c>
      <c r="R60" s="81">
        <f>IFERROR(Q60/N60,"-")</f>
        <v>1</v>
      </c>
      <c r="S60" s="80">
        <v>1</v>
      </c>
      <c r="T60" s="80">
        <v>1</v>
      </c>
      <c r="U60" s="81">
        <f>IFERROR(T60/(Q60),"-")</f>
        <v>0.14285714285714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>
        <v>1</v>
      </c>
      <c r="AX60" s="107">
        <f>IF(Q60=0,"",IF(AW60=0,"",(AW60/Q60)))</f>
        <v>0.14285714285714</v>
      </c>
      <c r="AY60" s="106"/>
      <c r="AZ60" s="108">
        <f>IFERROR(AY60/AW60,"-")</f>
        <v>0</v>
      </c>
      <c r="BA60" s="109"/>
      <c r="BB60" s="110">
        <f>IFERROR(BA60/AW60,"-")</f>
        <v>0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5</v>
      </c>
      <c r="BP60" s="120">
        <f>IF(Q60=0,"",IF(BO60=0,"",(BO60/Q60)))</f>
        <v>0.71428571428571</v>
      </c>
      <c r="BQ60" s="121">
        <v>1</v>
      </c>
      <c r="BR60" s="122">
        <f>IFERROR(BQ60/BO60,"-")</f>
        <v>0.2</v>
      </c>
      <c r="BS60" s="123">
        <v>41450</v>
      </c>
      <c r="BT60" s="124">
        <f>IFERROR(BS60/BO60,"-")</f>
        <v>8290</v>
      </c>
      <c r="BU60" s="125"/>
      <c r="BV60" s="125"/>
      <c r="BW60" s="125">
        <v>1</v>
      </c>
      <c r="BX60" s="126">
        <v>1</v>
      </c>
      <c r="BY60" s="127">
        <f>IF(Q60=0,"",IF(BX60=0,"",(BX60/Q60)))</f>
        <v>0.14285714285714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>
        <v>41450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197</v>
      </c>
      <c r="C61" s="189" t="s">
        <v>58</v>
      </c>
      <c r="D61" s="189"/>
      <c r="E61" s="189" t="s">
        <v>184</v>
      </c>
      <c r="F61" s="189" t="s">
        <v>185</v>
      </c>
      <c r="G61" s="189" t="s">
        <v>61</v>
      </c>
      <c r="H61" s="89" t="s">
        <v>156</v>
      </c>
      <c r="I61" s="89" t="s">
        <v>169</v>
      </c>
      <c r="J61" s="89" t="s">
        <v>170</v>
      </c>
      <c r="K61" s="181"/>
      <c r="L61" s="80">
        <v>0</v>
      </c>
      <c r="M61" s="80">
        <v>0</v>
      </c>
      <c r="N61" s="80">
        <v>0</v>
      </c>
      <c r="O61" s="91">
        <v>4</v>
      </c>
      <c r="P61" s="92">
        <v>0</v>
      </c>
      <c r="Q61" s="93">
        <f>O61+P61</f>
        <v>4</v>
      </c>
      <c r="R61" s="81" t="str">
        <f>IFERROR(Q61/N61,"-")</f>
        <v>-</v>
      </c>
      <c r="S61" s="80">
        <v>0</v>
      </c>
      <c r="T61" s="80">
        <v>1</v>
      </c>
      <c r="U61" s="81">
        <f>IFERROR(T61/(Q61),"-")</f>
        <v>0.25</v>
      </c>
      <c r="V61" s="82"/>
      <c r="W61" s="83">
        <v>1</v>
      </c>
      <c r="X61" s="81">
        <f>IF(Q61=0,"-",W61/Q61)</f>
        <v>0.25</v>
      </c>
      <c r="Y61" s="186">
        <v>8000</v>
      </c>
      <c r="Z61" s="187">
        <f>IFERROR(Y61/Q61,"-")</f>
        <v>2000</v>
      </c>
      <c r="AA61" s="187">
        <f>IFERROR(Y61/W61,"-")</f>
        <v>8000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3</v>
      </c>
      <c r="AX61" s="107">
        <f>IF(Q61=0,"",IF(AW61=0,"",(AW61/Q61)))</f>
        <v>0.75</v>
      </c>
      <c r="AY61" s="106">
        <v>1</v>
      </c>
      <c r="AZ61" s="108">
        <f>IFERROR(AY61/AW61,"-")</f>
        <v>0.33333333333333</v>
      </c>
      <c r="BA61" s="109">
        <v>8000</v>
      </c>
      <c r="BB61" s="110">
        <f>IFERROR(BA61/AW61,"-")</f>
        <v>2666.6666666667</v>
      </c>
      <c r="BC61" s="111"/>
      <c r="BD61" s="111">
        <v>1</v>
      </c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1</v>
      </c>
      <c r="BY61" s="127">
        <f>IF(Q61=0,"",IF(BX61=0,"",(BX61/Q61)))</f>
        <v>0.25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8000</v>
      </c>
      <c r="CR61" s="141">
        <v>8000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198</v>
      </c>
      <c r="C62" s="189" t="s">
        <v>58</v>
      </c>
      <c r="D62" s="189"/>
      <c r="E62" s="189" t="s">
        <v>199</v>
      </c>
      <c r="F62" s="189" t="s">
        <v>200</v>
      </c>
      <c r="G62" s="189" t="s">
        <v>61</v>
      </c>
      <c r="H62" s="89"/>
      <c r="I62" s="89" t="s">
        <v>169</v>
      </c>
      <c r="J62" s="89" t="s">
        <v>172</v>
      </c>
      <c r="K62" s="181"/>
      <c r="L62" s="80">
        <v>0</v>
      </c>
      <c r="M62" s="80">
        <v>0</v>
      </c>
      <c r="N62" s="80">
        <v>0</v>
      </c>
      <c r="O62" s="91">
        <v>1</v>
      </c>
      <c r="P62" s="92">
        <v>0</v>
      </c>
      <c r="Q62" s="93">
        <f>O62+P62</f>
        <v>1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1</v>
      </c>
      <c r="Y62" s="186">
        <v>3000</v>
      </c>
      <c r="Z62" s="187">
        <f>IFERROR(Y62/Q62,"-")</f>
        <v>3000</v>
      </c>
      <c r="AA62" s="187">
        <f>IFERROR(Y62/W62,"-")</f>
        <v>3000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1</v>
      </c>
      <c r="CI62" s="135">
        <v>1</v>
      </c>
      <c r="CJ62" s="136">
        <f>IFERROR(CI62/CG62,"-")</f>
        <v>1</v>
      </c>
      <c r="CK62" s="137">
        <v>3000</v>
      </c>
      <c r="CL62" s="138">
        <f>IFERROR(CK62/CG62,"-")</f>
        <v>3000</v>
      </c>
      <c r="CM62" s="139">
        <v>1</v>
      </c>
      <c r="CN62" s="139"/>
      <c r="CO62" s="139"/>
      <c r="CP62" s="140">
        <v>1</v>
      </c>
      <c r="CQ62" s="141">
        <v>3000</v>
      </c>
      <c r="CR62" s="141">
        <v>3000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201</v>
      </c>
      <c r="C63" s="189" t="s">
        <v>58</v>
      </c>
      <c r="D63" s="189"/>
      <c r="E63" s="189" t="s">
        <v>160</v>
      </c>
      <c r="F63" s="189" t="s">
        <v>161</v>
      </c>
      <c r="G63" s="189" t="s">
        <v>61</v>
      </c>
      <c r="H63" s="89"/>
      <c r="I63" s="89" t="s">
        <v>169</v>
      </c>
      <c r="J63" s="89" t="s">
        <v>176</v>
      </c>
      <c r="K63" s="181"/>
      <c r="L63" s="80">
        <v>0</v>
      </c>
      <c r="M63" s="80">
        <v>0</v>
      </c>
      <c r="N63" s="80">
        <v>0</v>
      </c>
      <c r="O63" s="91">
        <v>2</v>
      </c>
      <c r="P63" s="92">
        <v>0</v>
      </c>
      <c r="Q63" s="93">
        <f>O63+P63</f>
        <v>2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0.5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1</v>
      </c>
      <c r="BP63" s="120">
        <f>IF(Q63=0,"",IF(BO63=0,"",(BO63/Q63)))</f>
        <v>0.5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202</v>
      </c>
      <c r="C64" s="189" t="s">
        <v>58</v>
      </c>
      <c r="D64" s="189"/>
      <c r="E64" s="189" t="s">
        <v>193</v>
      </c>
      <c r="F64" s="189" t="s">
        <v>194</v>
      </c>
      <c r="G64" s="189" t="s">
        <v>61</v>
      </c>
      <c r="H64" s="89"/>
      <c r="I64" s="89" t="s">
        <v>169</v>
      </c>
      <c r="J64" s="190" t="s">
        <v>195</v>
      </c>
      <c r="K64" s="181"/>
      <c r="L64" s="80">
        <v>0</v>
      </c>
      <c r="M64" s="80">
        <v>0</v>
      </c>
      <c r="N64" s="80">
        <v>0</v>
      </c>
      <c r="O64" s="91">
        <v>3</v>
      </c>
      <c r="P64" s="92">
        <v>0</v>
      </c>
      <c r="Q64" s="93">
        <f>O64+P64</f>
        <v>3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0.33333333333333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1</v>
      </c>
      <c r="CH64" s="134">
        <f>IF(Q64=0,"",IF(CG64=0,"",(CG64/Q64)))</f>
        <v>0.33333333333333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203</v>
      </c>
      <c r="C65" s="189" t="s">
        <v>58</v>
      </c>
      <c r="D65" s="189"/>
      <c r="E65" s="189" t="s">
        <v>106</v>
      </c>
      <c r="F65" s="189" t="s">
        <v>106</v>
      </c>
      <c r="G65" s="189" t="s">
        <v>66</v>
      </c>
      <c r="H65" s="89"/>
      <c r="I65" s="89"/>
      <c r="J65" s="89"/>
      <c r="K65" s="181"/>
      <c r="L65" s="80">
        <v>5</v>
      </c>
      <c r="M65" s="80">
        <v>5</v>
      </c>
      <c r="N65" s="80">
        <v>1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0.11533333333333</v>
      </c>
      <c r="B66" s="189" t="s">
        <v>204</v>
      </c>
      <c r="C66" s="189" t="s">
        <v>58</v>
      </c>
      <c r="D66" s="189"/>
      <c r="E66" s="189" t="s">
        <v>71</v>
      </c>
      <c r="F66" s="189" t="s">
        <v>72</v>
      </c>
      <c r="G66" s="189" t="s">
        <v>61</v>
      </c>
      <c r="H66" s="89" t="s">
        <v>205</v>
      </c>
      <c r="I66" s="89" t="s">
        <v>206</v>
      </c>
      <c r="J66" s="191" t="s">
        <v>207</v>
      </c>
      <c r="K66" s="181">
        <v>150000</v>
      </c>
      <c r="L66" s="80">
        <v>0</v>
      </c>
      <c r="M66" s="80">
        <v>0</v>
      </c>
      <c r="N66" s="80">
        <v>0</v>
      </c>
      <c r="O66" s="91">
        <v>14</v>
      </c>
      <c r="P66" s="92">
        <v>0</v>
      </c>
      <c r="Q66" s="93">
        <f>O66+P66</f>
        <v>14</v>
      </c>
      <c r="R66" s="81" t="str">
        <f>IFERROR(Q66/N66,"-")</f>
        <v>-</v>
      </c>
      <c r="S66" s="80">
        <v>0</v>
      </c>
      <c r="T66" s="80">
        <v>2</v>
      </c>
      <c r="U66" s="81">
        <f>IFERROR(T66/(Q66),"-")</f>
        <v>0.14285714285714</v>
      </c>
      <c r="V66" s="82">
        <f>IFERROR(K66/SUM(Q66:Q67),"-")</f>
        <v>9375</v>
      </c>
      <c r="W66" s="83">
        <v>2</v>
      </c>
      <c r="X66" s="81">
        <f>IF(Q66=0,"-",W66/Q66)</f>
        <v>0.14285714285714</v>
      </c>
      <c r="Y66" s="186">
        <v>17300</v>
      </c>
      <c r="Z66" s="187">
        <f>IFERROR(Y66/Q66,"-")</f>
        <v>1235.7142857143</v>
      </c>
      <c r="AA66" s="187">
        <f>IFERROR(Y66/W66,"-")</f>
        <v>8650</v>
      </c>
      <c r="AB66" s="181">
        <f>SUM(Y66:Y67)-SUM(K66:K67)</f>
        <v>-132700</v>
      </c>
      <c r="AC66" s="85">
        <f>SUM(Y66:Y67)/SUM(K66:K67)</f>
        <v>0.11533333333333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>
        <v>1</v>
      </c>
      <c r="AX66" s="107">
        <f>IF(Q66=0,"",IF(AW66=0,"",(AW66/Q66)))</f>
        <v>0.071428571428571</v>
      </c>
      <c r="AY66" s="106"/>
      <c r="AZ66" s="108">
        <f>IFERROR(AY66/AW66,"-")</f>
        <v>0</v>
      </c>
      <c r="BA66" s="109"/>
      <c r="BB66" s="110">
        <f>IFERROR(BA66/AW66,"-")</f>
        <v>0</v>
      </c>
      <c r="BC66" s="111"/>
      <c r="BD66" s="111"/>
      <c r="BE66" s="111"/>
      <c r="BF66" s="112">
        <v>4</v>
      </c>
      <c r="BG66" s="113">
        <f>IF(Q66=0,"",IF(BF66=0,"",(BF66/Q66)))</f>
        <v>0.28571428571429</v>
      </c>
      <c r="BH66" s="112">
        <v>1</v>
      </c>
      <c r="BI66" s="114">
        <f>IFERROR(BH66/BF66,"-")</f>
        <v>0.25</v>
      </c>
      <c r="BJ66" s="115">
        <v>14300</v>
      </c>
      <c r="BK66" s="116">
        <f>IFERROR(BJ66/BF66,"-")</f>
        <v>3575</v>
      </c>
      <c r="BL66" s="117"/>
      <c r="BM66" s="117"/>
      <c r="BN66" s="117">
        <v>1</v>
      </c>
      <c r="BO66" s="119">
        <v>5</v>
      </c>
      <c r="BP66" s="120">
        <f>IF(Q66=0,"",IF(BO66=0,"",(BO66/Q66)))</f>
        <v>0.35714285714286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4</v>
      </c>
      <c r="BY66" s="127">
        <f>IF(Q66=0,"",IF(BX66=0,"",(BX66/Q66)))</f>
        <v>0.28571428571429</v>
      </c>
      <c r="BZ66" s="128">
        <v>1</v>
      </c>
      <c r="CA66" s="129">
        <f>IFERROR(BZ66/BX66,"-")</f>
        <v>0.25</v>
      </c>
      <c r="CB66" s="130">
        <v>16000</v>
      </c>
      <c r="CC66" s="131">
        <f>IFERROR(CB66/BX66,"-")</f>
        <v>4000</v>
      </c>
      <c r="CD66" s="132"/>
      <c r="CE66" s="132"/>
      <c r="CF66" s="132">
        <v>1</v>
      </c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2</v>
      </c>
      <c r="CQ66" s="141">
        <v>17300</v>
      </c>
      <c r="CR66" s="141">
        <v>16000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208</v>
      </c>
      <c r="C67" s="189" t="s">
        <v>58</v>
      </c>
      <c r="D67" s="189"/>
      <c r="E67" s="189" t="s">
        <v>71</v>
      </c>
      <c r="F67" s="189" t="s">
        <v>72</v>
      </c>
      <c r="G67" s="189" t="s">
        <v>66</v>
      </c>
      <c r="H67" s="89"/>
      <c r="I67" s="89"/>
      <c r="J67" s="89"/>
      <c r="K67" s="181"/>
      <c r="L67" s="80">
        <v>20</v>
      </c>
      <c r="M67" s="80">
        <v>13</v>
      </c>
      <c r="N67" s="80">
        <v>2</v>
      </c>
      <c r="O67" s="91">
        <v>2</v>
      </c>
      <c r="P67" s="92">
        <v>0</v>
      </c>
      <c r="Q67" s="93">
        <f>O67+P67</f>
        <v>2</v>
      </c>
      <c r="R67" s="81">
        <f>IFERROR(Q67/N67,"-")</f>
        <v>1</v>
      </c>
      <c r="S67" s="80">
        <v>1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0.44</v>
      </c>
      <c r="B68" s="189" t="s">
        <v>209</v>
      </c>
      <c r="C68" s="189" t="s">
        <v>58</v>
      </c>
      <c r="D68" s="189"/>
      <c r="E68" s="189" t="s">
        <v>210</v>
      </c>
      <c r="F68" s="189" t="s">
        <v>211</v>
      </c>
      <c r="G68" s="189" t="s">
        <v>61</v>
      </c>
      <c r="H68" s="89" t="s">
        <v>205</v>
      </c>
      <c r="I68" s="89" t="s">
        <v>206</v>
      </c>
      <c r="J68" s="190" t="s">
        <v>195</v>
      </c>
      <c r="K68" s="181">
        <v>150000</v>
      </c>
      <c r="L68" s="80">
        <v>0</v>
      </c>
      <c r="M68" s="80">
        <v>0</v>
      </c>
      <c r="N68" s="80">
        <v>0</v>
      </c>
      <c r="O68" s="91">
        <v>8</v>
      </c>
      <c r="P68" s="92">
        <v>0</v>
      </c>
      <c r="Q68" s="93">
        <f>O68+P68</f>
        <v>8</v>
      </c>
      <c r="R68" s="81" t="str">
        <f>IFERROR(Q68/N68,"-")</f>
        <v>-</v>
      </c>
      <c r="S68" s="80">
        <v>1</v>
      </c>
      <c r="T68" s="80">
        <v>1</v>
      </c>
      <c r="U68" s="81">
        <f>IFERROR(T68/(Q68),"-")</f>
        <v>0.125</v>
      </c>
      <c r="V68" s="82">
        <f>IFERROR(K68/SUM(Q68:Q69),"-")</f>
        <v>16666.666666667</v>
      </c>
      <c r="W68" s="83">
        <v>2</v>
      </c>
      <c r="X68" s="81">
        <f>IF(Q68=0,"-",W68/Q68)</f>
        <v>0.25</v>
      </c>
      <c r="Y68" s="186">
        <v>66000</v>
      </c>
      <c r="Z68" s="187">
        <f>IFERROR(Y68/Q68,"-")</f>
        <v>8250</v>
      </c>
      <c r="AA68" s="187">
        <f>IFERROR(Y68/W68,"-")</f>
        <v>33000</v>
      </c>
      <c r="AB68" s="181">
        <f>SUM(Y68:Y69)-SUM(K68:K69)</f>
        <v>-84000</v>
      </c>
      <c r="AC68" s="85">
        <f>SUM(Y68:Y69)/SUM(K68:K69)</f>
        <v>0.44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2</v>
      </c>
      <c r="BG68" s="113">
        <f>IF(Q68=0,"",IF(BF68=0,"",(BF68/Q68)))</f>
        <v>0.25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1</v>
      </c>
      <c r="BP68" s="120">
        <f>IF(Q68=0,"",IF(BO68=0,"",(BO68/Q68)))</f>
        <v>0.125</v>
      </c>
      <c r="BQ68" s="121">
        <v>1</v>
      </c>
      <c r="BR68" s="122">
        <f>IFERROR(BQ68/BO68,"-")</f>
        <v>1</v>
      </c>
      <c r="BS68" s="123">
        <v>5000</v>
      </c>
      <c r="BT68" s="124">
        <f>IFERROR(BS68/BO68,"-")</f>
        <v>5000</v>
      </c>
      <c r="BU68" s="125">
        <v>1</v>
      </c>
      <c r="BV68" s="125"/>
      <c r="BW68" s="125"/>
      <c r="BX68" s="126">
        <v>2</v>
      </c>
      <c r="BY68" s="127">
        <f>IF(Q68=0,"",IF(BX68=0,"",(BX68/Q68)))</f>
        <v>0.25</v>
      </c>
      <c r="BZ68" s="128">
        <v>1</v>
      </c>
      <c r="CA68" s="129">
        <f>IFERROR(BZ68/BX68,"-")</f>
        <v>0.5</v>
      </c>
      <c r="CB68" s="130">
        <v>61000</v>
      </c>
      <c r="CC68" s="131">
        <f>IFERROR(CB68/BX68,"-")</f>
        <v>30500</v>
      </c>
      <c r="CD68" s="132"/>
      <c r="CE68" s="132"/>
      <c r="CF68" s="132">
        <v>1</v>
      </c>
      <c r="CG68" s="133">
        <v>3</v>
      </c>
      <c r="CH68" s="134">
        <f>IF(Q68=0,"",IF(CG68=0,"",(CG68/Q68)))</f>
        <v>0.375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2</v>
      </c>
      <c r="CQ68" s="141">
        <v>66000</v>
      </c>
      <c r="CR68" s="141">
        <v>61000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212</v>
      </c>
      <c r="C69" s="189" t="s">
        <v>58</v>
      </c>
      <c r="D69" s="189"/>
      <c r="E69" s="189" t="s">
        <v>210</v>
      </c>
      <c r="F69" s="189" t="s">
        <v>211</v>
      </c>
      <c r="G69" s="189" t="s">
        <v>66</v>
      </c>
      <c r="H69" s="89"/>
      <c r="I69" s="89"/>
      <c r="J69" s="89"/>
      <c r="K69" s="181"/>
      <c r="L69" s="80">
        <v>6</v>
      </c>
      <c r="M69" s="80">
        <v>5</v>
      </c>
      <c r="N69" s="80">
        <v>2</v>
      </c>
      <c r="O69" s="91">
        <v>1</v>
      </c>
      <c r="P69" s="92">
        <v>0</v>
      </c>
      <c r="Q69" s="93">
        <f>O69+P69</f>
        <v>1</v>
      </c>
      <c r="R69" s="81">
        <f>IFERROR(Q69/N69,"-")</f>
        <v>0.5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1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0.033333333333333</v>
      </c>
      <c r="B70" s="189" t="s">
        <v>213</v>
      </c>
      <c r="C70" s="189" t="s">
        <v>58</v>
      </c>
      <c r="D70" s="189"/>
      <c r="E70" s="189" t="s">
        <v>214</v>
      </c>
      <c r="F70" s="189" t="s">
        <v>215</v>
      </c>
      <c r="G70" s="189" t="s">
        <v>61</v>
      </c>
      <c r="H70" s="89" t="s">
        <v>62</v>
      </c>
      <c r="I70" s="89" t="s">
        <v>216</v>
      </c>
      <c r="J70" s="191" t="s">
        <v>217</v>
      </c>
      <c r="K70" s="181">
        <v>150000</v>
      </c>
      <c r="L70" s="80">
        <v>0</v>
      </c>
      <c r="M70" s="80">
        <v>0</v>
      </c>
      <c r="N70" s="80">
        <v>0</v>
      </c>
      <c r="O70" s="91">
        <v>8</v>
      </c>
      <c r="P70" s="92">
        <v>0</v>
      </c>
      <c r="Q70" s="93">
        <f>O70+P70</f>
        <v>8</v>
      </c>
      <c r="R70" s="81" t="str">
        <f>IFERROR(Q70/N70,"-")</f>
        <v>-</v>
      </c>
      <c r="S70" s="80">
        <v>0</v>
      </c>
      <c r="T70" s="80">
        <v>2</v>
      </c>
      <c r="U70" s="81">
        <f>IFERROR(T70/(Q70),"-")</f>
        <v>0.25</v>
      </c>
      <c r="V70" s="82">
        <f>IFERROR(K70/SUM(Q70:Q71),"-")</f>
        <v>13636.363636364</v>
      </c>
      <c r="W70" s="83">
        <v>1</v>
      </c>
      <c r="X70" s="81">
        <f>IF(Q70=0,"-",W70/Q70)</f>
        <v>0.125</v>
      </c>
      <c r="Y70" s="186">
        <v>5000</v>
      </c>
      <c r="Z70" s="187">
        <f>IFERROR(Y70/Q70,"-")</f>
        <v>625</v>
      </c>
      <c r="AA70" s="187">
        <f>IFERROR(Y70/W70,"-")</f>
        <v>5000</v>
      </c>
      <c r="AB70" s="181">
        <f>SUM(Y70:Y71)-SUM(K70:K71)</f>
        <v>-145000</v>
      </c>
      <c r="AC70" s="85">
        <f>SUM(Y70:Y71)/SUM(K70:K71)</f>
        <v>0.033333333333333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6</v>
      </c>
      <c r="BP70" s="120">
        <f>IF(Q70=0,"",IF(BO70=0,"",(BO70/Q70)))</f>
        <v>0.75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>
        <v>1</v>
      </c>
      <c r="BY70" s="127">
        <f>IF(Q70=0,"",IF(BX70=0,"",(BX70/Q70)))</f>
        <v>0.125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1</v>
      </c>
      <c r="CH70" s="134">
        <f>IF(Q70=0,"",IF(CG70=0,"",(CG70/Q70)))</f>
        <v>0.125</v>
      </c>
      <c r="CI70" s="135">
        <v>1</v>
      </c>
      <c r="CJ70" s="136">
        <f>IFERROR(CI70/CG70,"-")</f>
        <v>1</v>
      </c>
      <c r="CK70" s="137">
        <v>5000</v>
      </c>
      <c r="CL70" s="138">
        <f>IFERROR(CK70/CG70,"-")</f>
        <v>5000</v>
      </c>
      <c r="CM70" s="139">
        <v>1</v>
      </c>
      <c r="CN70" s="139"/>
      <c r="CO70" s="139"/>
      <c r="CP70" s="140">
        <v>1</v>
      </c>
      <c r="CQ70" s="141">
        <v>5000</v>
      </c>
      <c r="CR70" s="141">
        <v>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218</v>
      </c>
      <c r="C71" s="189" t="s">
        <v>58</v>
      </c>
      <c r="D71" s="189"/>
      <c r="E71" s="189" t="s">
        <v>214</v>
      </c>
      <c r="F71" s="189" t="s">
        <v>215</v>
      </c>
      <c r="G71" s="189" t="s">
        <v>66</v>
      </c>
      <c r="H71" s="89"/>
      <c r="I71" s="89"/>
      <c r="J71" s="89"/>
      <c r="K71" s="181"/>
      <c r="L71" s="80">
        <v>14</v>
      </c>
      <c r="M71" s="80">
        <v>12</v>
      </c>
      <c r="N71" s="80">
        <v>2</v>
      </c>
      <c r="O71" s="91">
        <v>2</v>
      </c>
      <c r="P71" s="92">
        <v>1</v>
      </c>
      <c r="Q71" s="93">
        <f>O71+P71</f>
        <v>3</v>
      </c>
      <c r="R71" s="81">
        <f>IFERROR(Q71/N71,"-")</f>
        <v>1.5</v>
      </c>
      <c r="S71" s="80">
        <v>0</v>
      </c>
      <c r="T71" s="80">
        <v>3</v>
      </c>
      <c r="U71" s="81">
        <f>IFERROR(T71/(Q71),"-")</f>
        <v>1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0.33333333333333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2</v>
      </c>
      <c r="BY71" s="127">
        <f>IF(Q71=0,"",IF(BX71=0,"",(BX71/Q71)))</f>
        <v>0.66666666666667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0.16666666666667</v>
      </c>
      <c r="B72" s="189" t="s">
        <v>219</v>
      </c>
      <c r="C72" s="189" t="s">
        <v>58</v>
      </c>
      <c r="D72" s="189"/>
      <c r="E72" s="189" t="s">
        <v>220</v>
      </c>
      <c r="F72" s="189" t="s">
        <v>221</v>
      </c>
      <c r="G72" s="189" t="s">
        <v>118</v>
      </c>
      <c r="H72" s="89" t="s">
        <v>62</v>
      </c>
      <c r="I72" s="89" t="s">
        <v>216</v>
      </c>
      <c r="J72" s="191" t="s">
        <v>222</v>
      </c>
      <c r="K72" s="181">
        <v>150000</v>
      </c>
      <c r="L72" s="80">
        <v>15</v>
      </c>
      <c r="M72" s="80">
        <v>0</v>
      </c>
      <c r="N72" s="80">
        <v>45</v>
      </c>
      <c r="O72" s="91">
        <v>8</v>
      </c>
      <c r="P72" s="92">
        <v>0</v>
      </c>
      <c r="Q72" s="93">
        <f>O72+P72</f>
        <v>8</v>
      </c>
      <c r="R72" s="81">
        <f>IFERROR(Q72/N72,"-")</f>
        <v>0.17777777777778</v>
      </c>
      <c r="S72" s="80">
        <v>1</v>
      </c>
      <c r="T72" s="80">
        <v>2</v>
      </c>
      <c r="U72" s="81">
        <f>IFERROR(T72/(Q72),"-")</f>
        <v>0.25</v>
      </c>
      <c r="V72" s="82">
        <f>IFERROR(K72/SUM(Q72:Q73),"-")</f>
        <v>13636.363636364</v>
      </c>
      <c r="W72" s="83">
        <v>1</v>
      </c>
      <c r="X72" s="81">
        <f>IF(Q72=0,"-",W72/Q72)</f>
        <v>0.125</v>
      </c>
      <c r="Y72" s="186">
        <v>5000</v>
      </c>
      <c r="Z72" s="187">
        <f>IFERROR(Y72/Q72,"-")</f>
        <v>625</v>
      </c>
      <c r="AA72" s="187">
        <f>IFERROR(Y72/W72,"-")</f>
        <v>5000</v>
      </c>
      <c r="AB72" s="181">
        <f>SUM(Y72:Y73)-SUM(K72:K73)</f>
        <v>-125000</v>
      </c>
      <c r="AC72" s="85">
        <f>SUM(Y72:Y73)/SUM(K72:K73)</f>
        <v>0.16666666666667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4</v>
      </c>
      <c r="BP72" s="120">
        <f>IF(Q72=0,"",IF(BO72=0,"",(BO72/Q72)))</f>
        <v>0.5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3</v>
      </c>
      <c r="BY72" s="127">
        <f>IF(Q72=0,"",IF(BX72=0,"",(BX72/Q72)))</f>
        <v>0.375</v>
      </c>
      <c r="BZ72" s="128">
        <v>1</v>
      </c>
      <c r="CA72" s="129">
        <f>IFERROR(BZ72/BX72,"-")</f>
        <v>0.33333333333333</v>
      </c>
      <c r="CB72" s="130">
        <v>5000</v>
      </c>
      <c r="CC72" s="131">
        <f>IFERROR(CB72/BX72,"-")</f>
        <v>1666.6666666667</v>
      </c>
      <c r="CD72" s="132">
        <v>1</v>
      </c>
      <c r="CE72" s="132"/>
      <c r="CF72" s="132"/>
      <c r="CG72" s="133">
        <v>1</v>
      </c>
      <c r="CH72" s="134">
        <f>IF(Q72=0,"",IF(CG72=0,"",(CG72/Q72)))</f>
        <v>0.125</v>
      </c>
      <c r="CI72" s="135"/>
      <c r="CJ72" s="136">
        <f>IFERROR(CI72/CG72,"-")</f>
        <v>0</v>
      </c>
      <c r="CK72" s="137"/>
      <c r="CL72" s="138">
        <f>IFERROR(CK72/CG72,"-")</f>
        <v>0</v>
      </c>
      <c r="CM72" s="139"/>
      <c r="CN72" s="139"/>
      <c r="CO72" s="139"/>
      <c r="CP72" s="140">
        <v>1</v>
      </c>
      <c r="CQ72" s="141">
        <v>5000</v>
      </c>
      <c r="CR72" s="141">
        <v>5000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223</v>
      </c>
      <c r="C73" s="189" t="s">
        <v>58</v>
      </c>
      <c r="D73" s="189"/>
      <c r="E73" s="189" t="s">
        <v>220</v>
      </c>
      <c r="F73" s="189" t="s">
        <v>221</v>
      </c>
      <c r="G73" s="189" t="s">
        <v>66</v>
      </c>
      <c r="H73" s="89"/>
      <c r="I73" s="89"/>
      <c r="J73" s="89"/>
      <c r="K73" s="181"/>
      <c r="L73" s="80">
        <v>29</v>
      </c>
      <c r="M73" s="80">
        <v>20</v>
      </c>
      <c r="N73" s="80">
        <v>13</v>
      </c>
      <c r="O73" s="91">
        <v>3</v>
      </c>
      <c r="P73" s="92">
        <v>0</v>
      </c>
      <c r="Q73" s="93">
        <f>O73+P73</f>
        <v>3</v>
      </c>
      <c r="R73" s="81">
        <f>IFERROR(Q73/N73,"-")</f>
        <v>0.23076923076923</v>
      </c>
      <c r="S73" s="80">
        <v>0</v>
      </c>
      <c r="T73" s="80">
        <v>1</v>
      </c>
      <c r="U73" s="81">
        <f>IFERROR(T73/(Q73),"-")</f>
        <v>0.33333333333333</v>
      </c>
      <c r="V73" s="82"/>
      <c r="W73" s="83">
        <v>1</v>
      </c>
      <c r="X73" s="81">
        <f>IF(Q73=0,"-",W73/Q73)</f>
        <v>0.33333333333333</v>
      </c>
      <c r="Y73" s="186">
        <v>20000</v>
      </c>
      <c r="Z73" s="187">
        <f>IFERROR(Y73/Q73,"-")</f>
        <v>6666.6666666667</v>
      </c>
      <c r="AA73" s="187">
        <f>IFERROR(Y73/W73,"-")</f>
        <v>20000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0.33333333333333</v>
      </c>
      <c r="AP73" s="100">
        <v>1</v>
      </c>
      <c r="AQ73" s="102">
        <f>IFERROR(AP73/AN73,"-")</f>
        <v>1</v>
      </c>
      <c r="AR73" s="103">
        <v>20000</v>
      </c>
      <c r="AS73" s="104">
        <f>IFERROR(AR73/AN73,"-")</f>
        <v>20000</v>
      </c>
      <c r="AT73" s="105"/>
      <c r="AU73" s="105"/>
      <c r="AV73" s="105">
        <v>1</v>
      </c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0.33333333333333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0.33333333333333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1</v>
      </c>
      <c r="CQ73" s="141">
        <v>20000</v>
      </c>
      <c r="CR73" s="141">
        <v>20000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</v>
      </c>
      <c r="B74" s="189" t="s">
        <v>224</v>
      </c>
      <c r="C74" s="189" t="s">
        <v>58</v>
      </c>
      <c r="D74" s="189"/>
      <c r="E74" s="189" t="s">
        <v>214</v>
      </c>
      <c r="F74" s="189" t="s">
        <v>215</v>
      </c>
      <c r="G74" s="189" t="s">
        <v>61</v>
      </c>
      <c r="H74" s="89" t="s">
        <v>225</v>
      </c>
      <c r="I74" s="89" t="s">
        <v>206</v>
      </c>
      <c r="J74" s="191" t="s">
        <v>226</v>
      </c>
      <c r="K74" s="181">
        <v>115000</v>
      </c>
      <c r="L74" s="80">
        <v>0</v>
      </c>
      <c r="M74" s="80">
        <v>0</v>
      </c>
      <c r="N74" s="80">
        <v>0</v>
      </c>
      <c r="O74" s="91">
        <v>4</v>
      </c>
      <c r="P74" s="92">
        <v>0</v>
      </c>
      <c r="Q74" s="93">
        <f>O74+P74</f>
        <v>4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>
        <f>IFERROR(K74/SUM(Q74:Q75),"-")</f>
        <v>28750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SUM(Y74:Y75)-SUM(K74:K75)</f>
        <v>-115000</v>
      </c>
      <c r="AC74" s="85">
        <f>SUM(Y74:Y75)/SUM(K74:K75)</f>
        <v>0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2</v>
      </c>
      <c r="BG74" s="113">
        <f>IF(Q74=0,"",IF(BF74=0,"",(BF74/Q74)))</f>
        <v>0.5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1</v>
      </c>
      <c r="BP74" s="120">
        <f>IF(Q74=0,"",IF(BO74=0,"",(BO74/Q74)))</f>
        <v>0.25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1</v>
      </c>
      <c r="BY74" s="127">
        <f>IF(Q74=0,"",IF(BX74=0,"",(BX74/Q74)))</f>
        <v>0.25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227</v>
      </c>
      <c r="C75" s="189" t="s">
        <v>58</v>
      </c>
      <c r="D75" s="189"/>
      <c r="E75" s="189" t="s">
        <v>214</v>
      </c>
      <c r="F75" s="189" t="s">
        <v>215</v>
      </c>
      <c r="G75" s="189" t="s">
        <v>66</v>
      </c>
      <c r="H75" s="89"/>
      <c r="I75" s="89"/>
      <c r="J75" s="89"/>
      <c r="K75" s="181"/>
      <c r="L75" s="80">
        <v>8</v>
      </c>
      <c r="M75" s="80">
        <v>6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0.2</v>
      </c>
      <c r="B76" s="189" t="s">
        <v>228</v>
      </c>
      <c r="C76" s="189" t="s">
        <v>58</v>
      </c>
      <c r="D76" s="189"/>
      <c r="E76" s="189" t="s">
        <v>229</v>
      </c>
      <c r="F76" s="189" t="s">
        <v>230</v>
      </c>
      <c r="G76" s="189" t="s">
        <v>61</v>
      </c>
      <c r="H76" s="89" t="s">
        <v>225</v>
      </c>
      <c r="I76" s="89" t="s">
        <v>206</v>
      </c>
      <c r="J76" s="89" t="s">
        <v>231</v>
      </c>
      <c r="K76" s="181">
        <v>115000</v>
      </c>
      <c r="L76" s="80">
        <v>0</v>
      </c>
      <c r="M76" s="80">
        <v>0</v>
      </c>
      <c r="N76" s="80">
        <v>0</v>
      </c>
      <c r="O76" s="91">
        <v>2</v>
      </c>
      <c r="P76" s="92">
        <v>0</v>
      </c>
      <c r="Q76" s="93">
        <f>O76+P76</f>
        <v>2</v>
      </c>
      <c r="R76" s="81" t="str">
        <f>IFERROR(Q76/N76,"-")</f>
        <v>-</v>
      </c>
      <c r="S76" s="80">
        <v>0</v>
      </c>
      <c r="T76" s="80">
        <v>1</v>
      </c>
      <c r="U76" s="81">
        <f>IFERROR(T76/(Q76),"-")</f>
        <v>0.5</v>
      </c>
      <c r="V76" s="82">
        <f>IFERROR(K76/SUM(Q76:Q77),"-")</f>
        <v>57500</v>
      </c>
      <c r="W76" s="83">
        <v>1</v>
      </c>
      <c r="X76" s="81">
        <f>IF(Q76=0,"-",W76/Q76)</f>
        <v>0.5</v>
      </c>
      <c r="Y76" s="186">
        <v>23000</v>
      </c>
      <c r="Z76" s="187">
        <f>IFERROR(Y76/Q76,"-")</f>
        <v>11500</v>
      </c>
      <c r="AA76" s="187">
        <f>IFERROR(Y76/W76,"-")</f>
        <v>23000</v>
      </c>
      <c r="AB76" s="181">
        <f>SUM(Y76:Y77)-SUM(K76:K77)</f>
        <v>-92000</v>
      </c>
      <c r="AC76" s="85">
        <f>SUM(Y76:Y77)/SUM(K76:K77)</f>
        <v>0.2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1</v>
      </c>
      <c r="BY76" s="127">
        <f>IF(Q76=0,"",IF(BX76=0,"",(BX76/Q76)))</f>
        <v>0.5</v>
      </c>
      <c r="BZ76" s="128">
        <v>1</v>
      </c>
      <c r="CA76" s="129">
        <f>IFERROR(BZ76/BX76,"-")</f>
        <v>1</v>
      </c>
      <c r="CB76" s="130">
        <v>23000</v>
      </c>
      <c r="CC76" s="131">
        <f>IFERROR(CB76/BX76,"-")</f>
        <v>23000</v>
      </c>
      <c r="CD76" s="132"/>
      <c r="CE76" s="132"/>
      <c r="CF76" s="132">
        <v>1</v>
      </c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23000</v>
      </c>
      <c r="CR76" s="141">
        <v>23000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232</v>
      </c>
      <c r="C77" s="189" t="s">
        <v>58</v>
      </c>
      <c r="D77" s="189"/>
      <c r="E77" s="189" t="s">
        <v>229</v>
      </c>
      <c r="F77" s="189" t="s">
        <v>230</v>
      </c>
      <c r="G77" s="189" t="s">
        <v>66</v>
      </c>
      <c r="H77" s="89"/>
      <c r="I77" s="89"/>
      <c r="J77" s="89"/>
      <c r="K77" s="181"/>
      <c r="L77" s="80">
        <v>10</v>
      </c>
      <c r="M77" s="80">
        <v>7</v>
      </c>
      <c r="N77" s="80">
        <v>0</v>
      </c>
      <c r="O77" s="91">
        <v>0</v>
      </c>
      <c r="P77" s="92">
        <v>0</v>
      </c>
      <c r="Q77" s="93">
        <f>O77+P77</f>
        <v>0</v>
      </c>
      <c r="R77" s="81" t="str">
        <f>IFERROR(Q77/N77,"-")</f>
        <v>-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0</v>
      </c>
      <c r="B78" s="189" t="s">
        <v>233</v>
      </c>
      <c r="C78" s="189" t="s">
        <v>58</v>
      </c>
      <c r="D78" s="189"/>
      <c r="E78" s="189" t="s">
        <v>234</v>
      </c>
      <c r="F78" s="189" t="s">
        <v>235</v>
      </c>
      <c r="G78" s="189" t="s">
        <v>118</v>
      </c>
      <c r="H78" s="89" t="s">
        <v>225</v>
      </c>
      <c r="I78" s="89" t="s">
        <v>206</v>
      </c>
      <c r="J78" s="190" t="s">
        <v>236</v>
      </c>
      <c r="K78" s="181">
        <v>115000</v>
      </c>
      <c r="L78" s="80">
        <v>7</v>
      </c>
      <c r="M78" s="80">
        <v>0</v>
      </c>
      <c r="N78" s="80">
        <v>43</v>
      </c>
      <c r="O78" s="91">
        <v>3</v>
      </c>
      <c r="P78" s="92">
        <v>0</v>
      </c>
      <c r="Q78" s="93">
        <f>O78+P78</f>
        <v>3</v>
      </c>
      <c r="R78" s="81">
        <f>IFERROR(Q78/N78,"-")</f>
        <v>0.069767441860465</v>
      </c>
      <c r="S78" s="80">
        <v>0</v>
      </c>
      <c r="T78" s="80">
        <v>0</v>
      </c>
      <c r="U78" s="81">
        <f>IFERROR(T78/(Q78),"-")</f>
        <v>0</v>
      </c>
      <c r="V78" s="82">
        <f>IFERROR(K78/SUM(Q78:Q79),"-")</f>
        <v>28750</v>
      </c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>
        <f>SUM(Y78:Y79)-SUM(K78:K79)</f>
        <v>-115000</v>
      </c>
      <c r="AC78" s="85">
        <f>SUM(Y78:Y79)/SUM(K78:K79)</f>
        <v>0</v>
      </c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1</v>
      </c>
      <c r="BP78" s="120">
        <f>IF(Q78=0,"",IF(BO78=0,"",(BO78/Q78)))</f>
        <v>0.33333333333333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>
        <v>2</v>
      </c>
      <c r="BY78" s="127">
        <f>IF(Q78=0,"",IF(BX78=0,"",(BX78/Q78)))</f>
        <v>0.66666666666667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237</v>
      </c>
      <c r="C79" s="189" t="s">
        <v>58</v>
      </c>
      <c r="D79" s="189"/>
      <c r="E79" s="189" t="s">
        <v>234</v>
      </c>
      <c r="F79" s="189" t="s">
        <v>235</v>
      </c>
      <c r="G79" s="189" t="s">
        <v>66</v>
      </c>
      <c r="H79" s="89"/>
      <c r="I79" s="89"/>
      <c r="J79" s="89"/>
      <c r="K79" s="181"/>
      <c r="L79" s="80">
        <v>17</v>
      </c>
      <c r="M79" s="80">
        <v>12</v>
      </c>
      <c r="N79" s="80">
        <v>2</v>
      </c>
      <c r="O79" s="91">
        <v>1</v>
      </c>
      <c r="P79" s="92">
        <v>0</v>
      </c>
      <c r="Q79" s="93">
        <f>O79+P79</f>
        <v>1</v>
      </c>
      <c r="R79" s="81">
        <f>IFERROR(Q79/N79,"-")</f>
        <v>0.5</v>
      </c>
      <c r="S79" s="80">
        <v>0</v>
      </c>
      <c r="T79" s="80">
        <v>0</v>
      </c>
      <c r="U79" s="81">
        <f>IFERROR(T79/(Q79),"-")</f>
        <v>0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>
        <f>AC80</f>
        <v>0</v>
      </c>
      <c r="B80" s="189" t="s">
        <v>238</v>
      </c>
      <c r="C80" s="189" t="s">
        <v>58</v>
      </c>
      <c r="D80" s="189"/>
      <c r="E80" s="189" t="s">
        <v>103</v>
      </c>
      <c r="F80" s="189" t="s">
        <v>104</v>
      </c>
      <c r="G80" s="189" t="s">
        <v>61</v>
      </c>
      <c r="H80" s="89" t="s">
        <v>225</v>
      </c>
      <c r="I80" s="89" t="s">
        <v>206</v>
      </c>
      <c r="J80" s="190" t="s">
        <v>195</v>
      </c>
      <c r="K80" s="181">
        <v>115000</v>
      </c>
      <c r="L80" s="80">
        <v>0</v>
      </c>
      <c r="M80" s="80">
        <v>0</v>
      </c>
      <c r="N80" s="80">
        <v>0</v>
      </c>
      <c r="O80" s="91">
        <v>2</v>
      </c>
      <c r="P80" s="92">
        <v>0</v>
      </c>
      <c r="Q80" s="93">
        <f>O80+P80</f>
        <v>2</v>
      </c>
      <c r="R80" s="81" t="str">
        <f>IFERROR(Q80/N80,"-")</f>
        <v>-</v>
      </c>
      <c r="S80" s="80">
        <v>0</v>
      </c>
      <c r="T80" s="80">
        <v>1</v>
      </c>
      <c r="U80" s="81">
        <f>IFERROR(T80/(Q80),"-")</f>
        <v>0.5</v>
      </c>
      <c r="V80" s="82">
        <f>IFERROR(K80/SUM(Q80:Q81),"-")</f>
        <v>57500</v>
      </c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>
        <f>SUM(Y80:Y81)-SUM(K80:K81)</f>
        <v>-115000</v>
      </c>
      <c r="AC80" s="85">
        <f>SUM(Y80:Y81)/SUM(K80:K81)</f>
        <v>0</v>
      </c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>
        <v>1</v>
      </c>
      <c r="BP80" s="120">
        <f>IF(Q80=0,"",IF(BO80=0,"",(BO80/Q80)))</f>
        <v>0.5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1</v>
      </c>
      <c r="BY80" s="127">
        <f>IF(Q80=0,"",IF(BX80=0,"",(BX80/Q80)))</f>
        <v>0.5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239</v>
      </c>
      <c r="C81" s="189" t="s">
        <v>58</v>
      </c>
      <c r="D81" s="189"/>
      <c r="E81" s="189" t="s">
        <v>103</v>
      </c>
      <c r="F81" s="189" t="s">
        <v>104</v>
      </c>
      <c r="G81" s="189" t="s">
        <v>66</v>
      </c>
      <c r="H81" s="89"/>
      <c r="I81" s="89"/>
      <c r="J81" s="89"/>
      <c r="K81" s="181"/>
      <c r="L81" s="80">
        <v>9</v>
      </c>
      <c r="M81" s="80">
        <v>7</v>
      </c>
      <c r="N81" s="80">
        <v>0</v>
      </c>
      <c r="O81" s="91">
        <v>0</v>
      </c>
      <c r="P81" s="92">
        <v>0</v>
      </c>
      <c r="Q81" s="93">
        <f>O81+P81</f>
        <v>0</v>
      </c>
      <c r="R81" s="81" t="str">
        <f>IFERROR(Q81/N81,"-")</f>
        <v>-</v>
      </c>
      <c r="S81" s="80">
        <v>0</v>
      </c>
      <c r="T81" s="80">
        <v>0</v>
      </c>
      <c r="U81" s="81" t="str">
        <f>IFERROR(T81/(Q81),"-")</f>
        <v>-</v>
      </c>
      <c r="V81" s="82"/>
      <c r="W81" s="83">
        <v>0</v>
      </c>
      <c r="X81" s="81" t="str">
        <f>IF(Q81=0,"-",W81/Q81)</f>
        <v>-</v>
      </c>
      <c r="Y81" s="186">
        <v>0</v>
      </c>
      <c r="Z81" s="187" t="str">
        <f>IFERROR(Y81/Q81,"-")</f>
        <v>-</v>
      </c>
      <c r="AA81" s="187" t="str">
        <f>IFERROR(Y81/W81,"-")</f>
        <v>-</v>
      </c>
      <c r="AB81" s="181"/>
      <c r="AC81" s="85"/>
      <c r="AD81" s="78"/>
      <c r="AE81" s="94"/>
      <c r="AF81" s="95" t="str">
        <f>IF(Q81=0,"",IF(AE81=0,"",(AE81/Q81)))</f>
        <v/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 t="str">
        <f>IF(Q81=0,"",IF(AN81=0,"",(AN81/Q81)))</f>
        <v/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 t="str">
        <f>IF(Q81=0,"",IF(AW81=0,"",(AW81/Q81)))</f>
        <v/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 t="str">
        <f>IF(Q81=0,"",IF(BF81=0,"",(BF81/Q81)))</f>
        <v/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/>
      <c r="BP81" s="120" t="str">
        <f>IF(Q81=0,"",IF(BO81=0,"",(BO81/Q81)))</f>
        <v/>
      </c>
      <c r="BQ81" s="121"/>
      <c r="BR81" s="122" t="str">
        <f>IFERROR(BQ81/BO81,"-")</f>
        <v>-</v>
      </c>
      <c r="BS81" s="123"/>
      <c r="BT81" s="124" t="str">
        <f>IFERROR(BS81/BO81,"-")</f>
        <v>-</v>
      </c>
      <c r="BU81" s="125"/>
      <c r="BV81" s="125"/>
      <c r="BW81" s="125"/>
      <c r="BX81" s="126"/>
      <c r="BY81" s="127" t="str">
        <f>IF(Q81=0,"",IF(BX81=0,"",(BX81/Q81)))</f>
        <v/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 t="str">
        <f>IF(Q81=0,"",IF(CG81=0,"",(CG81/Q81)))</f>
        <v/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</v>
      </c>
      <c r="B82" s="189" t="s">
        <v>240</v>
      </c>
      <c r="C82" s="189" t="s">
        <v>58</v>
      </c>
      <c r="D82" s="189"/>
      <c r="E82" s="189" t="s">
        <v>199</v>
      </c>
      <c r="F82" s="189" t="s">
        <v>200</v>
      </c>
      <c r="G82" s="189" t="s">
        <v>61</v>
      </c>
      <c r="H82" s="89" t="s">
        <v>241</v>
      </c>
      <c r="I82" s="89" t="s">
        <v>242</v>
      </c>
      <c r="J82" s="190" t="s">
        <v>243</v>
      </c>
      <c r="K82" s="181">
        <v>50000</v>
      </c>
      <c r="L82" s="80">
        <v>0</v>
      </c>
      <c r="M82" s="80">
        <v>0</v>
      </c>
      <c r="N82" s="80">
        <v>0</v>
      </c>
      <c r="O82" s="91">
        <v>3</v>
      </c>
      <c r="P82" s="92">
        <v>0</v>
      </c>
      <c r="Q82" s="93">
        <f>O82+P82</f>
        <v>3</v>
      </c>
      <c r="R82" s="81" t="str">
        <f>IFERROR(Q82/N82,"-")</f>
        <v>-</v>
      </c>
      <c r="S82" s="80">
        <v>0</v>
      </c>
      <c r="T82" s="80">
        <v>0</v>
      </c>
      <c r="U82" s="81">
        <f>IFERROR(T82/(Q82),"-")</f>
        <v>0</v>
      </c>
      <c r="V82" s="82">
        <f>IFERROR(K82/SUM(Q82:Q83),"-")</f>
        <v>10000</v>
      </c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>
        <f>SUM(Y82:Y83)-SUM(K82:K83)</f>
        <v>-50000</v>
      </c>
      <c r="AC82" s="85">
        <f>SUM(Y82:Y83)/SUM(K82:K83)</f>
        <v>0</v>
      </c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>
        <f>IF(Q82=0,"",IF(BO82=0,"",(BO82/Q82)))</f>
        <v>0</v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>
        <v>2</v>
      </c>
      <c r="BY82" s="127">
        <f>IF(Q82=0,"",IF(BX82=0,"",(BX82/Q82)))</f>
        <v>0.66666666666667</v>
      </c>
      <c r="BZ82" s="128"/>
      <c r="CA82" s="129">
        <f>IFERROR(BZ82/BX82,"-")</f>
        <v>0</v>
      </c>
      <c r="CB82" s="130"/>
      <c r="CC82" s="131">
        <f>IFERROR(CB82/BX82,"-")</f>
        <v>0</v>
      </c>
      <c r="CD82" s="132"/>
      <c r="CE82" s="132"/>
      <c r="CF82" s="132"/>
      <c r="CG82" s="133">
        <v>1</v>
      </c>
      <c r="CH82" s="134">
        <f>IF(Q82=0,"",IF(CG82=0,"",(CG82/Q82)))</f>
        <v>0.33333333333333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244</v>
      </c>
      <c r="C83" s="189" t="s">
        <v>58</v>
      </c>
      <c r="D83" s="189"/>
      <c r="E83" s="189" t="s">
        <v>199</v>
      </c>
      <c r="F83" s="189" t="s">
        <v>200</v>
      </c>
      <c r="G83" s="189" t="s">
        <v>66</v>
      </c>
      <c r="H83" s="89"/>
      <c r="I83" s="89"/>
      <c r="J83" s="89"/>
      <c r="K83" s="181"/>
      <c r="L83" s="80">
        <v>12</v>
      </c>
      <c r="M83" s="80">
        <v>11</v>
      </c>
      <c r="N83" s="80">
        <v>2</v>
      </c>
      <c r="O83" s="91">
        <v>2</v>
      </c>
      <c r="P83" s="92">
        <v>0</v>
      </c>
      <c r="Q83" s="93">
        <f>O83+P83</f>
        <v>2</v>
      </c>
      <c r="R83" s="81">
        <f>IFERROR(Q83/N83,"-")</f>
        <v>1</v>
      </c>
      <c r="S83" s="80">
        <v>0</v>
      </c>
      <c r="T83" s="80">
        <v>1</v>
      </c>
      <c r="U83" s="81">
        <f>IFERROR(T83/(Q83),"-")</f>
        <v>0.5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>
        <f>IF(Q83=0,"",IF(BO83=0,"",(BO83/Q83)))</f>
        <v>0</v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>
        <v>2</v>
      </c>
      <c r="CH83" s="134">
        <f>IF(Q83=0,"",IF(CG83=0,"",(CG83/Q83)))</f>
        <v>1</v>
      </c>
      <c r="CI83" s="135"/>
      <c r="CJ83" s="136">
        <f>IFERROR(CI83/CG83,"-")</f>
        <v>0</v>
      </c>
      <c r="CK83" s="137"/>
      <c r="CL83" s="138">
        <f>IFERROR(CK83/CG83,"-")</f>
        <v>0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0.1</v>
      </c>
      <c r="B84" s="189" t="s">
        <v>245</v>
      </c>
      <c r="C84" s="189" t="s">
        <v>58</v>
      </c>
      <c r="D84" s="189"/>
      <c r="E84" s="189" t="s">
        <v>167</v>
      </c>
      <c r="F84" s="189" t="s">
        <v>168</v>
      </c>
      <c r="G84" s="189" t="s">
        <v>61</v>
      </c>
      <c r="H84" s="89" t="s">
        <v>241</v>
      </c>
      <c r="I84" s="89" t="s">
        <v>242</v>
      </c>
      <c r="J84" s="190" t="s">
        <v>246</v>
      </c>
      <c r="K84" s="181">
        <v>50000</v>
      </c>
      <c r="L84" s="80">
        <v>0</v>
      </c>
      <c r="M84" s="80">
        <v>0</v>
      </c>
      <c r="N84" s="80">
        <v>0</v>
      </c>
      <c r="O84" s="91">
        <v>8</v>
      </c>
      <c r="P84" s="92">
        <v>0</v>
      </c>
      <c r="Q84" s="93">
        <f>O84+P84</f>
        <v>8</v>
      </c>
      <c r="R84" s="81" t="str">
        <f>IFERROR(Q84/N84,"-")</f>
        <v>-</v>
      </c>
      <c r="S84" s="80">
        <v>0</v>
      </c>
      <c r="T84" s="80">
        <v>1</v>
      </c>
      <c r="U84" s="81">
        <f>IFERROR(T84/(Q84),"-")</f>
        <v>0.125</v>
      </c>
      <c r="V84" s="82">
        <f>IFERROR(K84/SUM(Q84:Q85),"-")</f>
        <v>5555.5555555556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SUM(Y84:Y85)-SUM(K84:K85)</f>
        <v>-45000</v>
      </c>
      <c r="AC84" s="85">
        <f>SUM(Y84:Y85)/SUM(K84:K85)</f>
        <v>0.1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>
        <v>1</v>
      </c>
      <c r="AO84" s="101">
        <f>IF(Q84=0,"",IF(AN84=0,"",(AN84/Q84)))</f>
        <v>0.125</v>
      </c>
      <c r="AP84" s="100"/>
      <c r="AQ84" s="102">
        <f>IFERROR(AP84/AN84,"-")</f>
        <v>0</v>
      </c>
      <c r="AR84" s="103"/>
      <c r="AS84" s="104">
        <f>IFERROR(AR84/AN84,"-")</f>
        <v>0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0.125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4</v>
      </c>
      <c r="BP84" s="120">
        <f>IF(Q84=0,"",IF(BO84=0,"",(BO84/Q84)))</f>
        <v>0.5</v>
      </c>
      <c r="BQ84" s="121"/>
      <c r="BR84" s="122">
        <f>IFERROR(BQ84/BO84,"-")</f>
        <v>0</v>
      </c>
      <c r="BS84" s="123"/>
      <c r="BT84" s="124">
        <f>IFERROR(BS84/BO84,"-")</f>
        <v>0</v>
      </c>
      <c r="BU84" s="125"/>
      <c r="BV84" s="125"/>
      <c r="BW84" s="125"/>
      <c r="BX84" s="126">
        <v>2</v>
      </c>
      <c r="BY84" s="127">
        <f>IF(Q84=0,"",IF(BX84=0,"",(BX84/Q84)))</f>
        <v>0.25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247</v>
      </c>
      <c r="C85" s="189" t="s">
        <v>58</v>
      </c>
      <c r="D85" s="189"/>
      <c r="E85" s="189" t="s">
        <v>167</v>
      </c>
      <c r="F85" s="189" t="s">
        <v>168</v>
      </c>
      <c r="G85" s="189" t="s">
        <v>66</v>
      </c>
      <c r="H85" s="89"/>
      <c r="I85" s="89"/>
      <c r="J85" s="89"/>
      <c r="K85" s="181"/>
      <c r="L85" s="80">
        <v>15</v>
      </c>
      <c r="M85" s="80">
        <v>15</v>
      </c>
      <c r="N85" s="80">
        <v>1</v>
      </c>
      <c r="O85" s="91">
        <v>1</v>
      </c>
      <c r="P85" s="92">
        <v>0</v>
      </c>
      <c r="Q85" s="93">
        <f>O85+P85</f>
        <v>1</v>
      </c>
      <c r="R85" s="81">
        <f>IFERROR(Q85/N85,"-")</f>
        <v>1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6">
        <v>5000</v>
      </c>
      <c r="Z85" s="187">
        <f>IFERROR(Y85/Q85,"-")</f>
        <v>5000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>
        <v>1</v>
      </c>
      <c r="BY85" s="127">
        <f>IF(Q85=0,"",IF(BX85=0,"",(BX85/Q85)))</f>
        <v>1</v>
      </c>
      <c r="BZ85" s="128">
        <v>1</v>
      </c>
      <c r="CA85" s="129">
        <f>IFERROR(BZ85/BX85,"-")</f>
        <v>1</v>
      </c>
      <c r="CB85" s="130">
        <v>118000</v>
      </c>
      <c r="CC85" s="131">
        <f>IFERROR(CB85/BX85,"-")</f>
        <v>118000</v>
      </c>
      <c r="CD85" s="132"/>
      <c r="CE85" s="132"/>
      <c r="CF85" s="132">
        <v>1</v>
      </c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5000</v>
      </c>
      <c r="CR85" s="141">
        <v>118000</v>
      </c>
      <c r="CS85" s="141"/>
      <c r="CT85" s="142" t="str">
        <f>IF(AND(CR85=0,CS85=0),"",IF(AND(CR85&lt;=100000,CS85&lt;=100000),"",IF(CR85/CQ85&gt;0.7,"男高",IF(CS85/CQ85&gt;0.7,"女高",""))))</f>
        <v>男高</v>
      </c>
    </row>
    <row r="86" spans="1:99">
      <c r="A86" s="79">
        <f>AC86</f>
        <v>0.1</v>
      </c>
      <c r="B86" s="189" t="s">
        <v>248</v>
      </c>
      <c r="C86" s="189" t="s">
        <v>58</v>
      </c>
      <c r="D86" s="189"/>
      <c r="E86" s="189" t="s">
        <v>249</v>
      </c>
      <c r="F86" s="189" t="s">
        <v>250</v>
      </c>
      <c r="G86" s="189" t="s">
        <v>61</v>
      </c>
      <c r="H86" s="89" t="s">
        <v>241</v>
      </c>
      <c r="I86" s="89" t="s">
        <v>242</v>
      </c>
      <c r="J86" s="190" t="s">
        <v>236</v>
      </c>
      <c r="K86" s="181">
        <v>50000</v>
      </c>
      <c r="L86" s="80">
        <v>0</v>
      </c>
      <c r="M86" s="80">
        <v>0</v>
      </c>
      <c r="N86" s="80">
        <v>0</v>
      </c>
      <c r="O86" s="91">
        <v>8</v>
      </c>
      <c r="P86" s="92">
        <v>0</v>
      </c>
      <c r="Q86" s="93">
        <f>O86+P86</f>
        <v>8</v>
      </c>
      <c r="R86" s="81" t="str">
        <f>IFERROR(Q86/N86,"-")</f>
        <v>-</v>
      </c>
      <c r="S86" s="80">
        <v>0</v>
      </c>
      <c r="T86" s="80">
        <v>1</v>
      </c>
      <c r="U86" s="81">
        <f>IFERROR(T86/(Q86),"-")</f>
        <v>0.125</v>
      </c>
      <c r="V86" s="82">
        <f>IFERROR(K86/SUM(Q86:Q87),"-")</f>
        <v>6250</v>
      </c>
      <c r="W86" s="83">
        <v>1</v>
      </c>
      <c r="X86" s="81">
        <f>IF(Q86=0,"-",W86/Q86)</f>
        <v>0.125</v>
      </c>
      <c r="Y86" s="186">
        <v>5000</v>
      </c>
      <c r="Z86" s="187">
        <f>IFERROR(Y86/Q86,"-")</f>
        <v>625</v>
      </c>
      <c r="AA86" s="187">
        <f>IFERROR(Y86/W86,"-")</f>
        <v>5000</v>
      </c>
      <c r="AB86" s="181">
        <f>SUM(Y86:Y87)-SUM(K86:K87)</f>
        <v>-45000</v>
      </c>
      <c r="AC86" s="85">
        <f>SUM(Y86:Y87)/SUM(K86:K87)</f>
        <v>0.1</v>
      </c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>
        <v>2</v>
      </c>
      <c r="BG86" s="113">
        <f>IF(Q86=0,"",IF(BF86=0,"",(BF86/Q86)))</f>
        <v>0.25</v>
      </c>
      <c r="BH86" s="112">
        <v>1</v>
      </c>
      <c r="BI86" s="114">
        <f>IFERROR(BH86/BF86,"-")</f>
        <v>0.5</v>
      </c>
      <c r="BJ86" s="115">
        <v>5000</v>
      </c>
      <c r="BK86" s="116">
        <f>IFERROR(BJ86/BF86,"-")</f>
        <v>2500</v>
      </c>
      <c r="BL86" s="117">
        <v>1</v>
      </c>
      <c r="BM86" s="117"/>
      <c r="BN86" s="117"/>
      <c r="BO86" s="119">
        <v>2</v>
      </c>
      <c r="BP86" s="120">
        <f>IF(Q86=0,"",IF(BO86=0,"",(BO86/Q86)))</f>
        <v>0.25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>
        <v>3</v>
      </c>
      <c r="BY86" s="127">
        <f>IF(Q86=0,"",IF(BX86=0,"",(BX86/Q86)))</f>
        <v>0.375</v>
      </c>
      <c r="BZ86" s="128"/>
      <c r="CA86" s="129">
        <f>IFERROR(BZ86/BX86,"-")</f>
        <v>0</v>
      </c>
      <c r="CB86" s="130"/>
      <c r="CC86" s="131">
        <f>IFERROR(CB86/BX86,"-")</f>
        <v>0</v>
      </c>
      <c r="CD86" s="132"/>
      <c r="CE86" s="132"/>
      <c r="CF86" s="132"/>
      <c r="CG86" s="133">
        <v>1</v>
      </c>
      <c r="CH86" s="134">
        <f>IF(Q86=0,"",IF(CG86=0,"",(CG86/Q86)))</f>
        <v>0.125</v>
      </c>
      <c r="CI86" s="135"/>
      <c r="CJ86" s="136">
        <f>IFERROR(CI86/CG86,"-")</f>
        <v>0</v>
      </c>
      <c r="CK86" s="137"/>
      <c r="CL86" s="138">
        <f>IFERROR(CK86/CG86,"-")</f>
        <v>0</v>
      </c>
      <c r="CM86" s="139"/>
      <c r="CN86" s="139"/>
      <c r="CO86" s="139"/>
      <c r="CP86" s="140">
        <v>1</v>
      </c>
      <c r="CQ86" s="141">
        <v>5000</v>
      </c>
      <c r="CR86" s="141">
        <v>5000</v>
      </c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251</v>
      </c>
      <c r="C87" s="189" t="s">
        <v>58</v>
      </c>
      <c r="D87" s="189"/>
      <c r="E87" s="189" t="s">
        <v>249</v>
      </c>
      <c r="F87" s="189" t="s">
        <v>250</v>
      </c>
      <c r="G87" s="189" t="s">
        <v>66</v>
      </c>
      <c r="H87" s="89"/>
      <c r="I87" s="89"/>
      <c r="J87" s="89"/>
      <c r="K87" s="181"/>
      <c r="L87" s="80">
        <v>13</v>
      </c>
      <c r="M87" s="80">
        <v>8</v>
      </c>
      <c r="N87" s="80">
        <v>0</v>
      </c>
      <c r="O87" s="91">
        <v>0</v>
      </c>
      <c r="P87" s="92">
        <v>0</v>
      </c>
      <c r="Q87" s="93">
        <f>O87+P87</f>
        <v>0</v>
      </c>
      <c r="R87" s="81" t="str">
        <f>IFERROR(Q87/N87,"-")</f>
        <v>-</v>
      </c>
      <c r="S87" s="80">
        <v>0</v>
      </c>
      <c r="T87" s="80">
        <v>0</v>
      </c>
      <c r="U87" s="81" t="str">
        <f>IFERROR(T87/(Q87),"-")</f>
        <v>-</v>
      </c>
      <c r="V87" s="82"/>
      <c r="W87" s="83">
        <v>0</v>
      </c>
      <c r="X87" s="81" t="str">
        <f>IF(Q87=0,"-",W87/Q87)</f>
        <v>-</v>
      </c>
      <c r="Y87" s="186">
        <v>0</v>
      </c>
      <c r="Z87" s="187" t="str">
        <f>IFERROR(Y87/Q87,"-")</f>
        <v>-</v>
      </c>
      <c r="AA87" s="187" t="str">
        <f>IFERROR(Y87/W87,"-")</f>
        <v>-</v>
      </c>
      <c r="AB87" s="181"/>
      <c r="AC87" s="85"/>
      <c r="AD87" s="78"/>
      <c r="AE87" s="94"/>
      <c r="AF87" s="95" t="str">
        <f>IF(Q87=0,"",IF(AE87=0,"",(AE87/Q87)))</f>
        <v/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 t="str">
        <f>IF(Q87=0,"",IF(AN87=0,"",(AN87/Q87)))</f>
        <v/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 t="str">
        <f>IF(Q87=0,"",IF(AW87=0,"",(AW87/Q87)))</f>
        <v/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 t="str">
        <f>IF(Q87=0,"",IF(BF87=0,"",(BF87/Q87)))</f>
        <v/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 t="str">
        <f>IF(Q87=0,"",IF(BO87=0,"",(BO87/Q87)))</f>
        <v/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/>
      <c r="BY87" s="127" t="str">
        <f>IF(Q87=0,"",IF(BX87=0,"",(BX87/Q87)))</f>
        <v/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 t="str">
        <f>IF(Q87=0,"",IF(CG87=0,"",(CG87/Q87)))</f>
        <v/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>
        <f>AC88</f>
        <v>0</v>
      </c>
      <c r="B88" s="189" t="s">
        <v>252</v>
      </c>
      <c r="C88" s="189" t="s">
        <v>58</v>
      </c>
      <c r="D88" s="189"/>
      <c r="E88" s="189" t="s">
        <v>141</v>
      </c>
      <c r="F88" s="189" t="s">
        <v>142</v>
      </c>
      <c r="G88" s="189" t="s">
        <v>61</v>
      </c>
      <c r="H88" s="89" t="s">
        <v>241</v>
      </c>
      <c r="I88" s="89" t="s">
        <v>242</v>
      </c>
      <c r="J88" s="190" t="s">
        <v>195</v>
      </c>
      <c r="K88" s="181">
        <v>50000</v>
      </c>
      <c r="L88" s="80">
        <v>0</v>
      </c>
      <c r="M88" s="80">
        <v>0</v>
      </c>
      <c r="N88" s="80">
        <v>0</v>
      </c>
      <c r="O88" s="91">
        <v>5</v>
      </c>
      <c r="P88" s="92">
        <v>0</v>
      </c>
      <c r="Q88" s="93">
        <f>O88+P88</f>
        <v>5</v>
      </c>
      <c r="R88" s="81" t="str">
        <f>IFERROR(Q88/N88,"-")</f>
        <v>-</v>
      </c>
      <c r="S88" s="80">
        <v>1</v>
      </c>
      <c r="T88" s="80">
        <v>1</v>
      </c>
      <c r="U88" s="81">
        <f>IFERROR(T88/(Q88),"-")</f>
        <v>0.2</v>
      </c>
      <c r="V88" s="82">
        <f>IFERROR(K88/SUM(Q88:Q89),"-")</f>
        <v>10000</v>
      </c>
      <c r="W88" s="83">
        <v>0</v>
      </c>
      <c r="X88" s="81">
        <f>IF(Q88=0,"-",W88/Q88)</f>
        <v>0</v>
      </c>
      <c r="Y88" s="186">
        <v>0</v>
      </c>
      <c r="Z88" s="187">
        <f>IFERROR(Y88/Q88,"-")</f>
        <v>0</v>
      </c>
      <c r="AA88" s="187" t="str">
        <f>IFERROR(Y88/W88,"-")</f>
        <v>-</v>
      </c>
      <c r="AB88" s="181">
        <f>SUM(Y88:Y89)-SUM(K88:K89)</f>
        <v>-50000</v>
      </c>
      <c r="AC88" s="85">
        <f>SUM(Y88:Y89)/SUM(K88:K89)</f>
        <v>0</v>
      </c>
      <c r="AD88" s="78"/>
      <c r="AE88" s="94"/>
      <c r="AF88" s="95">
        <f>IF(Q88=0,"",IF(AE88=0,"",(AE88/Q88)))</f>
        <v>0</v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>
        <f>IF(Q88=0,"",IF(AN88=0,"",(AN88/Q88)))</f>
        <v>0</v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>
        <f>IF(Q88=0,"",IF(AW88=0,"",(AW88/Q88)))</f>
        <v>0</v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>
        <f>IF(Q88=0,"",IF(BF88=0,"",(BF88/Q88)))</f>
        <v>0</v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>
        <v>2</v>
      </c>
      <c r="BP88" s="120">
        <f>IF(Q88=0,"",IF(BO88=0,"",(BO88/Q88)))</f>
        <v>0.4</v>
      </c>
      <c r="BQ88" s="121"/>
      <c r="BR88" s="122">
        <f>IFERROR(BQ88/BO88,"-")</f>
        <v>0</v>
      </c>
      <c r="BS88" s="123"/>
      <c r="BT88" s="124">
        <f>IFERROR(BS88/BO88,"-")</f>
        <v>0</v>
      </c>
      <c r="BU88" s="125"/>
      <c r="BV88" s="125"/>
      <c r="BW88" s="125"/>
      <c r="BX88" s="126">
        <v>3</v>
      </c>
      <c r="BY88" s="127">
        <f>IF(Q88=0,"",IF(BX88=0,"",(BX88/Q88)))</f>
        <v>0.6</v>
      </c>
      <c r="BZ88" s="128"/>
      <c r="CA88" s="129">
        <f>IFERROR(BZ88/BX88,"-")</f>
        <v>0</v>
      </c>
      <c r="CB88" s="130"/>
      <c r="CC88" s="131">
        <f>IFERROR(CB88/BX88,"-")</f>
        <v>0</v>
      </c>
      <c r="CD88" s="132"/>
      <c r="CE88" s="132"/>
      <c r="CF88" s="132"/>
      <c r="CG88" s="133"/>
      <c r="CH88" s="134">
        <f>IF(Q88=0,"",IF(CG88=0,"",(CG88/Q88)))</f>
        <v>0</v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253</v>
      </c>
      <c r="C89" s="189" t="s">
        <v>58</v>
      </c>
      <c r="D89" s="189"/>
      <c r="E89" s="189" t="s">
        <v>141</v>
      </c>
      <c r="F89" s="189" t="s">
        <v>142</v>
      </c>
      <c r="G89" s="189" t="s">
        <v>66</v>
      </c>
      <c r="H89" s="89"/>
      <c r="I89" s="89"/>
      <c r="J89" s="89"/>
      <c r="K89" s="181"/>
      <c r="L89" s="80">
        <v>7</v>
      </c>
      <c r="M89" s="80">
        <v>5</v>
      </c>
      <c r="N89" s="80">
        <v>0</v>
      </c>
      <c r="O89" s="91">
        <v>0</v>
      </c>
      <c r="P89" s="92">
        <v>0</v>
      </c>
      <c r="Q89" s="93">
        <f>O89+P89</f>
        <v>0</v>
      </c>
      <c r="R89" s="81" t="str">
        <f>IFERROR(Q89/N89,"-")</f>
        <v>-</v>
      </c>
      <c r="S89" s="80">
        <v>0</v>
      </c>
      <c r="T89" s="80">
        <v>0</v>
      </c>
      <c r="U89" s="81" t="str">
        <f>IFERROR(T89/(Q89),"-")</f>
        <v>-</v>
      </c>
      <c r="V89" s="82"/>
      <c r="W89" s="83">
        <v>0</v>
      </c>
      <c r="X89" s="81" t="str">
        <f>IF(Q89=0,"-",W89/Q89)</f>
        <v>-</v>
      </c>
      <c r="Y89" s="186">
        <v>0</v>
      </c>
      <c r="Z89" s="187" t="str">
        <f>IFERROR(Y89/Q89,"-")</f>
        <v>-</v>
      </c>
      <c r="AA89" s="187" t="str">
        <f>IFERROR(Y89/W89,"-")</f>
        <v>-</v>
      </c>
      <c r="AB89" s="181"/>
      <c r="AC89" s="85"/>
      <c r="AD89" s="78"/>
      <c r="AE89" s="94"/>
      <c r="AF89" s="95" t="str">
        <f>IF(Q89=0,"",IF(AE89=0,"",(AE89/Q89)))</f>
        <v/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 t="str">
        <f>IF(Q89=0,"",IF(AN89=0,"",(AN89/Q89)))</f>
        <v/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 t="str">
        <f>IF(Q89=0,"",IF(AW89=0,"",(AW89/Q89)))</f>
        <v/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/>
      <c r="BG89" s="113" t="str">
        <f>IF(Q89=0,"",IF(BF89=0,"",(BF89/Q89)))</f>
        <v/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 t="str">
        <f>IF(Q89=0,"",IF(BO89=0,"",(BO89/Q89)))</f>
        <v/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 t="str">
        <f>IF(Q89=0,"",IF(BX89=0,"",(BX89/Q89)))</f>
        <v/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 t="str">
        <f>IF(Q89=0,"",IF(CG89=0,"",(CG89/Q89)))</f>
        <v/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30"/>
      <c r="B90" s="86"/>
      <c r="C90" s="86"/>
      <c r="D90" s="87"/>
      <c r="E90" s="87"/>
      <c r="F90" s="87"/>
      <c r="G90" s="88"/>
      <c r="H90" s="89"/>
      <c r="I90" s="89"/>
      <c r="J90" s="89"/>
      <c r="K90" s="182"/>
      <c r="L90" s="34"/>
      <c r="M90" s="34"/>
      <c r="N90" s="31"/>
      <c r="O90" s="23"/>
      <c r="P90" s="23"/>
      <c r="Q90" s="23"/>
      <c r="R90" s="32"/>
      <c r="S90" s="32"/>
      <c r="T90" s="23"/>
      <c r="U90" s="32"/>
      <c r="V90" s="25"/>
      <c r="W90" s="25"/>
      <c r="X90" s="25"/>
      <c r="Y90" s="188"/>
      <c r="Z90" s="188"/>
      <c r="AA90" s="188"/>
      <c r="AB90" s="188"/>
      <c r="AC90" s="33"/>
      <c r="AD90" s="58"/>
      <c r="AE90" s="62"/>
      <c r="AF90" s="63"/>
      <c r="AG90" s="62"/>
      <c r="AH90" s="66"/>
      <c r="AI90" s="67"/>
      <c r="AJ90" s="68"/>
      <c r="AK90" s="69"/>
      <c r="AL90" s="69"/>
      <c r="AM90" s="69"/>
      <c r="AN90" s="62"/>
      <c r="AO90" s="63"/>
      <c r="AP90" s="62"/>
      <c r="AQ90" s="66"/>
      <c r="AR90" s="67"/>
      <c r="AS90" s="68"/>
      <c r="AT90" s="69"/>
      <c r="AU90" s="69"/>
      <c r="AV90" s="69"/>
      <c r="AW90" s="62"/>
      <c r="AX90" s="63"/>
      <c r="AY90" s="62"/>
      <c r="AZ90" s="66"/>
      <c r="BA90" s="67"/>
      <c r="BB90" s="68"/>
      <c r="BC90" s="69"/>
      <c r="BD90" s="69"/>
      <c r="BE90" s="69"/>
      <c r="BF90" s="62"/>
      <c r="BG90" s="63"/>
      <c r="BH90" s="62"/>
      <c r="BI90" s="66"/>
      <c r="BJ90" s="67"/>
      <c r="BK90" s="68"/>
      <c r="BL90" s="69"/>
      <c r="BM90" s="69"/>
      <c r="BN90" s="69"/>
      <c r="BO90" s="64"/>
      <c r="BP90" s="65"/>
      <c r="BQ90" s="62"/>
      <c r="BR90" s="66"/>
      <c r="BS90" s="67"/>
      <c r="BT90" s="68"/>
      <c r="BU90" s="69"/>
      <c r="BV90" s="69"/>
      <c r="BW90" s="69"/>
      <c r="BX90" s="64"/>
      <c r="BY90" s="65"/>
      <c r="BZ90" s="62"/>
      <c r="CA90" s="66"/>
      <c r="CB90" s="67"/>
      <c r="CC90" s="68"/>
      <c r="CD90" s="69"/>
      <c r="CE90" s="69"/>
      <c r="CF90" s="69"/>
      <c r="CG90" s="64"/>
      <c r="CH90" s="65"/>
      <c r="CI90" s="62"/>
      <c r="CJ90" s="66"/>
      <c r="CK90" s="67"/>
      <c r="CL90" s="68"/>
      <c r="CM90" s="69"/>
      <c r="CN90" s="69"/>
      <c r="CO90" s="69"/>
      <c r="CP90" s="70"/>
      <c r="CQ90" s="67"/>
      <c r="CR90" s="67"/>
      <c r="CS90" s="67"/>
      <c r="CT90" s="71"/>
    </row>
    <row r="91" spans="1:99">
      <c r="A91" s="30"/>
      <c r="B91" s="37"/>
      <c r="C91" s="37"/>
      <c r="D91" s="21"/>
      <c r="E91" s="21"/>
      <c r="F91" s="21"/>
      <c r="G91" s="22"/>
      <c r="H91" s="36"/>
      <c r="I91" s="36"/>
      <c r="J91" s="74"/>
      <c r="K91" s="183"/>
      <c r="L91" s="34"/>
      <c r="M91" s="34"/>
      <c r="N91" s="31"/>
      <c r="O91" s="23"/>
      <c r="P91" s="23"/>
      <c r="Q91" s="23"/>
      <c r="R91" s="32"/>
      <c r="S91" s="32"/>
      <c r="T91" s="23"/>
      <c r="U91" s="32"/>
      <c r="V91" s="25"/>
      <c r="W91" s="25"/>
      <c r="X91" s="25"/>
      <c r="Y91" s="188"/>
      <c r="Z91" s="188"/>
      <c r="AA91" s="188"/>
      <c r="AB91" s="188"/>
      <c r="AC91" s="33"/>
      <c r="AD91" s="60"/>
      <c r="AE91" s="62"/>
      <c r="AF91" s="63"/>
      <c r="AG91" s="62"/>
      <c r="AH91" s="66"/>
      <c r="AI91" s="67"/>
      <c r="AJ91" s="68"/>
      <c r="AK91" s="69"/>
      <c r="AL91" s="69"/>
      <c r="AM91" s="69"/>
      <c r="AN91" s="62"/>
      <c r="AO91" s="63"/>
      <c r="AP91" s="62"/>
      <c r="AQ91" s="66"/>
      <c r="AR91" s="67"/>
      <c r="AS91" s="68"/>
      <c r="AT91" s="69"/>
      <c r="AU91" s="69"/>
      <c r="AV91" s="69"/>
      <c r="AW91" s="62"/>
      <c r="AX91" s="63"/>
      <c r="AY91" s="62"/>
      <c r="AZ91" s="66"/>
      <c r="BA91" s="67"/>
      <c r="BB91" s="68"/>
      <c r="BC91" s="69"/>
      <c r="BD91" s="69"/>
      <c r="BE91" s="69"/>
      <c r="BF91" s="62"/>
      <c r="BG91" s="63"/>
      <c r="BH91" s="62"/>
      <c r="BI91" s="66"/>
      <c r="BJ91" s="67"/>
      <c r="BK91" s="68"/>
      <c r="BL91" s="69"/>
      <c r="BM91" s="69"/>
      <c r="BN91" s="69"/>
      <c r="BO91" s="64"/>
      <c r="BP91" s="65"/>
      <c r="BQ91" s="62"/>
      <c r="BR91" s="66"/>
      <c r="BS91" s="67"/>
      <c r="BT91" s="68"/>
      <c r="BU91" s="69"/>
      <c r="BV91" s="69"/>
      <c r="BW91" s="69"/>
      <c r="BX91" s="64"/>
      <c r="BY91" s="65"/>
      <c r="BZ91" s="62"/>
      <c r="CA91" s="66"/>
      <c r="CB91" s="67"/>
      <c r="CC91" s="68"/>
      <c r="CD91" s="69"/>
      <c r="CE91" s="69"/>
      <c r="CF91" s="69"/>
      <c r="CG91" s="64"/>
      <c r="CH91" s="65"/>
      <c r="CI91" s="62"/>
      <c r="CJ91" s="66"/>
      <c r="CK91" s="67"/>
      <c r="CL91" s="68"/>
      <c r="CM91" s="69"/>
      <c r="CN91" s="69"/>
      <c r="CO91" s="69"/>
      <c r="CP91" s="70"/>
      <c r="CQ91" s="67"/>
      <c r="CR91" s="67"/>
      <c r="CS91" s="67"/>
      <c r="CT91" s="71"/>
    </row>
    <row r="92" spans="1:99">
      <c r="A92" s="19">
        <f>AC92</f>
        <v>0.16309608540925</v>
      </c>
      <c r="B92" s="39"/>
      <c r="C92" s="39"/>
      <c r="D92" s="39"/>
      <c r="E92" s="39"/>
      <c r="F92" s="39"/>
      <c r="G92" s="39"/>
      <c r="H92" s="40" t="s">
        <v>254</v>
      </c>
      <c r="I92" s="40"/>
      <c r="J92" s="40"/>
      <c r="K92" s="184">
        <f>SUM(K6:K91)</f>
        <v>2810000</v>
      </c>
      <c r="L92" s="41">
        <f>SUM(L6:L91)</f>
        <v>507</v>
      </c>
      <c r="M92" s="41">
        <f>SUM(M6:M91)</f>
        <v>304</v>
      </c>
      <c r="N92" s="41">
        <f>SUM(N6:N91)</f>
        <v>291</v>
      </c>
      <c r="O92" s="41">
        <f>SUM(O6:O91)</f>
        <v>209</v>
      </c>
      <c r="P92" s="41">
        <f>SUM(P6:P91)</f>
        <v>2</v>
      </c>
      <c r="Q92" s="41">
        <f>SUM(Q6:Q91)</f>
        <v>211</v>
      </c>
      <c r="R92" s="42">
        <f>IFERROR(Q92/N92,"-")</f>
        <v>0.72508591065292</v>
      </c>
      <c r="S92" s="77">
        <f>SUM(S6:S91)</f>
        <v>14</v>
      </c>
      <c r="T92" s="77">
        <f>SUM(T6:T91)</f>
        <v>39</v>
      </c>
      <c r="U92" s="42">
        <f>IFERROR(S92/Q92,"-")</f>
        <v>0.066350710900474</v>
      </c>
      <c r="V92" s="43">
        <f>IFERROR(K92/Q92,"-")</f>
        <v>13317.535545024</v>
      </c>
      <c r="W92" s="44">
        <f>SUM(W6:W91)</f>
        <v>24</v>
      </c>
      <c r="X92" s="42">
        <f>IFERROR(W92/Q92,"-")</f>
        <v>0.11374407582938</v>
      </c>
      <c r="Y92" s="184">
        <f>SUM(Y6:Y91)</f>
        <v>458300</v>
      </c>
      <c r="Z92" s="184">
        <f>IFERROR(Y92/Q92,"-")</f>
        <v>2172.0379146919</v>
      </c>
      <c r="AA92" s="184">
        <f>IFERROR(Y92/W92,"-")</f>
        <v>19095.833333333</v>
      </c>
      <c r="AB92" s="184">
        <f>Y92-K92</f>
        <v>-2351700</v>
      </c>
      <c r="AC92" s="46">
        <f>Y92/K92</f>
        <v>0.16309608540925</v>
      </c>
      <c r="AD92" s="59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9"/>
    <mergeCell ref="K38:K49"/>
    <mergeCell ref="V38:V49"/>
    <mergeCell ref="AB38:AB49"/>
    <mergeCell ref="AC38:AC49"/>
    <mergeCell ref="A50:A65"/>
    <mergeCell ref="K50:K65"/>
    <mergeCell ref="V50:V65"/>
    <mergeCell ref="AB50:AB65"/>
    <mergeCell ref="AC50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  <mergeCell ref="A88:A89"/>
    <mergeCell ref="K88:K89"/>
    <mergeCell ref="V88:V89"/>
    <mergeCell ref="AB88:AB89"/>
    <mergeCell ref="AC88:AC8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0.34285714285714</v>
      </c>
      <c r="B6" s="189" t="s">
        <v>256</v>
      </c>
      <c r="C6" s="189" t="s">
        <v>58</v>
      </c>
      <c r="D6" s="189" t="s">
        <v>257</v>
      </c>
      <c r="E6" s="189" t="s">
        <v>258</v>
      </c>
      <c r="F6" s="189" t="s">
        <v>259</v>
      </c>
      <c r="G6" s="189" t="s">
        <v>61</v>
      </c>
      <c r="H6" s="89" t="s">
        <v>260</v>
      </c>
      <c r="I6" s="89" t="s">
        <v>261</v>
      </c>
      <c r="J6" s="89" t="s">
        <v>262</v>
      </c>
      <c r="K6" s="181">
        <v>140000</v>
      </c>
      <c r="L6" s="80">
        <v>0</v>
      </c>
      <c r="M6" s="80">
        <v>0</v>
      </c>
      <c r="N6" s="80">
        <v>0</v>
      </c>
      <c r="O6" s="91">
        <v>21</v>
      </c>
      <c r="P6" s="92">
        <v>1</v>
      </c>
      <c r="Q6" s="93">
        <f>O6+P6</f>
        <v>22</v>
      </c>
      <c r="R6" s="81" t="str">
        <f>IFERROR(Q6/N6,"-")</f>
        <v>-</v>
      </c>
      <c r="S6" s="80">
        <v>2</v>
      </c>
      <c r="T6" s="80">
        <v>2</v>
      </c>
      <c r="U6" s="81">
        <f>IFERROR(T6/(Q6),"-")</f>
        <v>0.090909090909091</v>
      </c>
      <c r="V6" s="82">
        <f>IFERROR(K6/SUM(Q6:Q7),"-")</f>
        <v>5600</v>
      </c>
      <c r="W6" s="83">
        <v>3</v>
      </c>
      <c r="X6" s="81">
        <f>IF(Q6=0,"-",W6/Q6)</f>
        <v>0.13636363636364</v>
      </c>
      <c r="Y6" s="186">
        <v>38000</v>
      </c>
      <c r="Z6" s="187">
        <f>IFERROR(Y6/Q6,"-")</f>
        <v>1727.2727272727</v>
      </c>
      <c r="AA6" s="187">
        <f>IFERROR(Y6/W6,"-")</f>
        <v>12666.666666667</v>
      </c>
      <c r="AB6" s="181">
        <f>SUM(Y6:Y7)-SUM(K6:K7)</f>
        <v>-92000</v>
      </c>
      <c r="AC6" s="85">
        <f>SUM(Y6:Y7)/SUM(K6:K7)</f>
        <v>0.34285714285714</v>
      </c>
      <c r="AD6" s="78"/>
      <c r="AE6" s="94">
        <v>1</v>
      </c>
      <c r="AF6" s="95">
        <f>IF(Q6=0,"",IF(AE6=0,"",(AE6/Q6)))</f>
        <v>0.045454545454545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0.27272727272727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0.31818181818182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0.18181818181818</v>
      </c>
      <c r="BH6" s="112">
        <v>1</v>
      </c>
      <c r="BI6" s="114">
        <f>IFERROR(BH6/BF6,"-")</f>
        <v>0.25</v>
      </c>
      <c r="BJ6" s="115">
        <v>3000</v>
      </c>
      <c r="BK6" s="116">
        <f>IFERROR(BJ6/BF6,"-")</f>
        <v>750</v>
      </c>
      <c r="BL6" s="117">
        <v>1</v>
      </c>
      <c r="BM6" s="117"/>
      <c r="BN6" s="117"/>
      <c r="BO6" s="119">
        <v>1</v>
      </c>
      <c r="BP6" s="120">
        <f>IF(Q6=0,"",IF(BO6=0,"",(BO6/Q6)))</f>
        <v>0.045454545454545</v>
      </c>
      <c r="BQ6" s="121">
        <v>1</v>
      </c>
      <c r="BR6" s="122">
        <f>IFERROR(BQ6/BO6,"-")</f>
        <v>1</v>
      </c>
      <c r="BS6" s="123">
        <v>30000</v>
      </c>
      <c r="BT6" s="124">
        <f>IFERROR(BS6/BO6,"-")</f>
        <v>30000</v>
      </c>
      <c r="BU6" s="125"/>
      <c r="BV6" s="125"/>
      <c r="BW6" s="125">
        <v>1</v>
      </c>
      <c r="BX6" s="126">
        <v>3</v>
      </c>
      <c r="BY6" s="127">
        <f>IF(Q6=0,"",IF(BX6=0,"",(BX6/Q6)))</f>
        <v>0.13636363636364</v>
      </c>
      <c r="BZ6" s="128">
        <v>1</v>
      </c>
      <c r="CA6" s="129">
        <f>IFERROR(BZ6/BX6,"-")</f>
        <v>0.33333333333333</v>
      </c>
      <c r="CB6" s="130">
        <v>5000</v>
      </c>
      <c r="CC6" s="131">
        <f>IFERROR(CB6/BX6,"-")</f>
        <v>1666.6666666667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38000</v>
      </c>
      <c r="CR6" s="141">
        <v>30000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263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46</v>
      </c>
      <c r="M7" s="80">
        <v>20</v>
      </c>
      <c r="N7" s="80">
        <v>4</v>
      </c>
      <c r="O7" s="91">
        <v>3</v>
      </c>
      <c r="P7" s="92">
        <v>0</v>
      </c>
      <c r="Q7" s="93">
        <f>O7+P7</f>
        <v>3</v>
      </c>
      <c r="R7" s="81">
        <f>IFERROR(Q7/N7,"-")</f>
        <v>0.75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0.33333333333333</v>
      </c>
      <c r="Y7" s="186">
        <v>10000</v>
      </c>
      <c r="Z7" s="187">
        <f>IFERROR(Y7/Q7,"-")</f>
        <v>3333.3333333333</v>
      </c>
      <c r="AA7" s="187">
        <f>IFERROR(Y7/W7,"-")</f>
        <v>10000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0.66666666666667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0.33333333333333</v>
      </c>
      <c r="BQ7" s="121">
        <v>1</v>
      </c>
      <c r="BR7" s="122">
        <f>IFERROR(BQ7/BO7,"-")</f>
        <v>1</v>
      </c>
      <c r="BS7" s="123">
        <v>10000</v>
      </c>
      <c r="BT7" s="124">
        <f>IFERROR(BS7/BO7,"-")</f>
        <v>10000</v>
      </c>
      <c r="BU7" s="125"/>
      <c r="BV7" s="125">
        <v>1</v>
      </c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10000</v>
      </c>
      <c r="CR7" s="141">
        <v>10000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11.482666666667</v>
      </c>
      <c r="B8" s="189" t="s">
        <v>264</v>
      </c>
      <c r="C8" s="189" t="s">
        <v>265</v>
      </c>
      <c r="D8" s="189" t="s">
        <v>266</v>
      </c>
      <c r="E8" s="189" t="s">
        <v>267</v>
      </c>
      <c r="F8" s="189"/>
      <c r="G8" s="189" t="s">
        <v>118</v>
      </c>
      <c r="H8" s="89" t="s">
        <v>268</v>
      </c>
      <c r="I8" s="89" t="s">
        <v>269</v>
      </c>
      <c r="J8" s="89" t="s">
        <v>270</v>
      </c>
      <c r="K8" s="181">
        <v>75000</v>
      </c>
      <c r="L8" s="80">
        <v>33</v>
      </c>
      <c r="M8" s="80">
        <v>0</v>
      </c>
      <c r="N8" s="80">
        <v>124</v>
      </c>
      <c r="O8" s="91">
        <v>16</v>
      </c>
      <c r="P8" s="92">
        <v>0</v>
      </c>
      <c r="Q8" s="93">
        <f>O8+P8</f>
        <v>16</v>
      </c>
      <c r="R8" s="81">
        <f>IFERROR(Q8/N8,"-")</f>
        <v>0.12903225806452</v>
      </c>
      <c r="S8" s="80">
        <v>5</v>
      </c>
      <c r="T8" s="80">
        <v>2</v>
      </c>
      <c r="U8" s="81">
        <f>IFERROR(T8/(Q8),"-")</f>
        <v>0.125</v>
      </c>
      <c r="V8" s="82">
        <f>IFERROR(K8/SUM(Q8:Q9),"-")</f>
        <v>3125</v>
      </c>
      <c r="W8" s="83">
        <v>3</v>
      </c>
      <c r="X8" s="81">
        <f>IF(Q8=0,"-",W8/Q8)</f>
        <v>0.1875</v>
      </c>
      <c r="Y8" s="186">
        <v>606200</v>
      </c>
      <c r="Z8" s="187">
        <f>IFERROR(Y8/Q8,"-")</f>
        <v>37887.5</v>
      </c>
      <c r="AA8" s="187">
        <f>IFERROR(Y8/W8,"-")</f>
        <v>202066.66666667</v>
      </c>
      <c r="AB8" s="181">
        <f>SUM(Y8:Y9)-SUM(K8:K9)</f>
        <v>786200</v>
      </c>
      <c r="AC8" s="85">
        <f>SUM(Y8:Y9)/SUM(K8:K9)</f>
        <v>11.482666666667</v>
      </c>
      <c r="AD8" s="78"/>
      <c r="AE8" s="94">
        <v>3</v>
      </c>
      <c r="AF8" s="95">
        <f>IF(Q8=0,"",IF(AE8=0,"",(AE8/Q8)))</f>
        <v>0.1875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6</v>
      </c>
      <c r="AO8" s="101">
        <f>IF(Q8=0,"",IF(AN8=0,"",(AN8/Q8)))</f>
        <v>0.375</v>
      </c>
      <c r="AP8" s="100">
        <v>1</v>
      </c>
      <c r="AQ8" s="102">
        <f>IFERROR(AP8/AN8,"-")</f>
        <v>0.16666666666667</v>
      </c>
      <c r="AR8" s="103">
        <v>5000</v>
      </c>
      <c r="AS8" s="104">
        <f>IFERROR(AR8/AN8,"-")</f>
        <v>833.33333333333</v>
      </c>
      <c r="AT8" s="105">
        <v>1</v>
      </c>
      <c r="AU8" s="105"/>
      <c r="AV8" s="105"/>
      <c r="AW8" s="106">
        <v>3</v>
      </c>
      <c r="AX8" s="107">
        <f>IF(Q8=0,"",IF(AW8=0,"",(AW8/Q8)))</f>
        <v>0.1875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0.125</v>
      </c>
      <c r="BH8" s="112">
        <v>1</v>
      </c>
      <c r="BI8" s="114">
        <f>IFERROR(BH8/BF8,"-")</f>
        <v>0.5</v>
      </c>
      <c r="BJ8" s="115">
        <v>1200</v>
      </c>
      <c r="BK8" s="116">
        <f>IFERROR(BJ8/BF8,"-")</f>
        <v>600</v>
      </c>
      <c r="BL8" s="117">
        <v>1</v>
      </c>
      <c r="BM8" s="117"/>
      <c r="BN8" s="117"/>
      <c r="BO8" s="119">
        <v>1</v>
      </c>
      <c r="BP8" s="120">
        <f>IF(Q8=0,"",IF(BO8=0,"",(BO8/Q8)))</f>
        <v>0.0625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0.0625</v>
      </c>
      <c r="BZ8" s="128">
        <v>1</v>
      </c>
      <c r="CA8" s="129">
        <f>IFERROR(BZ8/BX8,"-")</f>
        <v>1</v>
      </c>
      <c r="CB8" s="130">
        <v>620000</v>
      </c>
      <c r="CC8" s="131">
        <f>IFERROR(CB8/BX8,"-")</f>
        <v>620000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606200</v>
      </c>
      <c r="CR8" s="141">
        <v>620000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271</v>
      </c>
      <c r="C9" s="189" t="s">
        <v>265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86</v>
      </c>
      <c r="M9" s="80">
        <v>32</v>
      </c>
      <c r="N9" s="80">
        <v>32</v>
      </c>
      <c r="O9" s="91">
        <v>8</v>
      </c>
      <c r="P9" s="92">
        <v>0</v>
      </c>
      <c r="Q9" s="93">
        <f>O9+P9</f>
        <v>8</v>
      </c>
      <c r="R9" s="81">
        <f>IFERROR(Q9/N9,"-")</f>
        <v>0.25</v>
      </c>
      <c r="S9" s="80">
        <v>0</v>
      </c>
      <c r="T9" s="80">
        <v>1</v>
      </c>
      <c r="U9" s="81">
        <f>IFERROR(T9/(Q9),"-")</f>
        <v>0.125</v>
      </c>
      <c r="V9" s="82"/>
      <c r="W9" s="83">
        <v>0</v>
      </c>
      <c r="X9" s="81">
        <f>IF(Q9=0,"-",W9/Q9)</f>
        <v>0</v>
      </c>
      <c r="Y9" s="186">
        <v>255000</v>
      </c>
      <c r="Z9" s="187">
        <f>IFERROR(Y9/Q9,"-")</f>
        <v>31875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6</v>
      </c>
      <c r="BP9" s="120">
        <f>IF(Q9=0,"",IF(BO9=0,"",(BO9/Q9)))</f>
        <v>0.75</v>
      </c>
      <c r="BQ9" s="121">
        <v>1</v>
      </c>
      <c r="BR9" s="122">
        <f>IFERROR(BQ9/BO9,"-")</f>
        <v>0.16666666666667</v>
      </c>
      <c r="BS9" s="123">
        <v>320000</v>
      </c>
      <c r="BT9" s="124">
        <f>IFERROR(BS9/BO9,"-")</f>
        <v>53333.333333333</v>
      </c>
      <c r="BU9" s="125"/>
      <c r="BV9" s="125"/>
      <c r="BW9" s="125">
        <v>1</v>
      </c>
      <c r="BX9" s="126">
        <v>2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255000</v>
      </c>
      <c r="CR9" s="141">
        <v>320000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</v>
      </c>
      <c r="B10" s="189" t="s">
        <v>272</v>
      </c>
      <c r="C10" s="189" t="s">
        <v>265</v>
      </c>
      <c r="D10" s="189" t="s">
        <v>273</v>
      </c>
      <c r="E10" s="189" t="s">
        <v>274</v>
      </c>
      <c r="F10" s="189"/>
      <c r="G10" s="189" t="s">
        <v>118</v>
      </c>
      <c r="H10" s="89" t="s">
        <v>275</v>
      </c>
      <c r="I10" s="89" t="s">
        <v>276</v>
      </c>
      <c r="J10" s="89" t="s">
        <v>277</v>
      </c>
      <c r="K10" s="181">
        <v>45000</v>
      </c>
      <c r="L10" s="80">
        <v>4</v>
      </c>
      <c r="M10" s="80">
        <v>0</v>
      </c>
      <c r="N10" s="80">
        <v>6</v>
      </c>
      <c r="O10" s="91">
        <v>2</v>
      </c>
      <c r="P10" s="92">
        <v>0</v>
      </c>
      <c r="Q10" s="93">
        <f>O10+P10</f>
        <v>2</v>
      </c>
      <c r="R10" s="81">
        <f>IFERROR(Q10/N10,"-")</f>
        <v>0.33333333333333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11250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2</v>
      </c>
      <c r="BY10" s="127">
        <f>IF(Q10=0,"",IF(BX10=0,"",(BX10/Q10)))</f>
        <v>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278</v>
      </c>
      <c r="C11" s="189" t="s">
        <v>265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11</v>
      </c>
      <c r="M11" s="80">
        <v>9</v>
      </c>
      <c r="N11" s="80">
        <v>17</v>
      </c>
      <c r="O11" s="91">
        <v>1</v>
      </c>
      <c r="P11" s="92">
        <v>1</v>
      </c>
      <c r="Q11" s="93">
        <f>O11+P11</f>
        <v>2</v>
      </c>
      <c r="R11" s="81">
        <f>IFERROR(Q11/N11,"-")</f>
        <v>0.11764705882353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1</v>
      </c>
      <c r="CH11" s="134">
        <f>IF(Q11=0,"",IF(CG11=0,"",(CG11/Q11)))</f>
        <v>0.5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2.9857142857143</v>
      </c>
      <c r="B12" s="189" t="s">
        <v>279</v>
      </c>
      <c r="C12" s="189" t="s">
        <v>265</v>
      </c>
      <c r="D12" s="189" t="s">
        <v>273</v>
      </c>
      <c r="E12" s="189" t="s">
        <v>280</v>
      </c>
      <c r="F12" s="189"/>
      <c r="G12" s="189" t="s">
        <v>118</v>
      </c>
      <c r="H12" s="89" t="s">
        <v>281</v>
      </c>
      <c r="I12" s="89" t="s">
        <v>261</v>
      </c>
      <c r="J12" s="89" t="s">
        <v>176</v>
      </c>
      <c r="K12" s="181">
        <v>105000</v>
      </c>
      <c r="L12" s="80">
        <v>45</v>
      </c>
      <c r="M12" s="80">
        <v>0</v>
      </c>
      <c r="N12" s="80">
        <v>103</v>
      </c>
      <c r="O12" s="91">
        <v>22</v>
      </c>
      <c r="P12" s="92">
        <v>0</v>
      </c>
      <c r="Q12" s="93">
        <f>O12+P12</f>
        <v>22</v>
      </c>
      <c r="R12" s="81">
        <f>IFERROR(Q12/N12,"-")</f>
        <v>0.21359223300971</v>
      </c>
      <c r="S12" s="80">
        <v>2</v>
      </c>
      <c r="T12" s="80">
        <v>7</v>
      </c>
      <c r="U12" s="81">
        <f>IFERROR(T12/(Q12),"-")</f>
        <v>0.31818181818182</v>
      </c>
      <c r="V12" s="82">
        <f>IFERROR(K12/SUM(Q12:Q13),"-")</f>
        <v>3387.0967741935</v>
      </c>
      <c r="W12" s="83">
        <v>4</v>
      </c>
      <c r="X12" s="81">
        <f>IF(Q12=0,"-",W12/Q12)</f>
        <v>0.18181818181818</v>
      </c>
      <c r="Y12" s="186">
        <v>313500</v>
      </c>
      <c r="Z12" s="187">
        <f>IFERROR(Y12/Q12,"-")</f>
        <v>14250</v>
      </c>
      <c r="AA12" s="187">
        <f>IFERROR(Y12/W12,"-")</f>
        <v>78375</v>
      </c>
      <c r="AB12" s="181">
        <f>SUM(Y12:Y13)-SUM(K12:K13)</f>
        <v>208500</v>
      </c>
      <c r="AC12" s="85">
        <f>SUM(Y12:Y13)/SUM(K12:K13)</f>
        <v>2.9857142857143</v>
      </c>
      <c r="AD12" s="78"/>
      <c r="AE12" s="94">
        <v>2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6</v>
      </c>
      <c r="AO12" s="101">
        <f>IF(Q12=0,"",IF(AN12=0,"",(AN12/Q12)))</f>
        <v>0.27272727272727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0.090909090909091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0.13636363636364</v>
      </c>
      <c r="BH12" s="112">
        <v>1</v>
      </c>
      <c r="BI12" s="114">
        <f>IFERROR(BH12/BF12,"-")</f>
        <v>0.33333333333333</v>
      </c>
      <c r="BJ12" s="115">
        <v>3000</v>
      </c>
      <c r="BK12" s="116">
        <f>IFERROR(BJ12/BF12,"-")</f>
        <v>1000</v>
      </c>
      <c r="BL12" s="117">
        <v>1</v>
      </c>
      <c r="BM12" s="117"/>
      <c r="BN12" s="117"/>
      <c r="BO12" s="119">
        <v>5</v>
      </c>
      <c r="BP12" s="120">
        <f>IF(Q12=0,"",IF(BO12=0,"",(BO12/Q12)))</f>
        <v>0.22727272727273</v>
      </c>
      <c r="BQ12" s="121">
        <v>2</v>
      </c>
      <c r="BR12" s="122">
        <f>IFERROR(BQ12/BO12,"-")</f>
        <v>0.4</v>
      </c>
      <c r="BS12" s="123">
        <v>19000</v>
      </c>
      <c r="BT12" s="124">
        <f>IFERROR(BS12/BO12,"-")</f>
        <v>3800</v>
      </c>
      <c r="BU12" s="125">
        <v>1</v>
      </c>
      <c r="BV12" s="125"/>
      <c r="BW12" s="125">
        <v>1</v>
      </c>
      <c r="BX12" s="126">
        <v>4</v>
      </c>
      <c r="BY12" s="127">
        <f>IF(Q12=0,"",IF(BX12=0,"",(BX12/Q12)))</f>
        <v>0.18181818181818</v>
      </c>
      <c r="BZ12" s="128">
        <v>3</v>
      </c>
      <c r="CA12" s="129">
        <f>IFERROR(BZ12/BX12,"-")</f>
        <v>0.75</v>
      </c>
      <c r="CB12" s="130">
        <v>724500</v>
      </c>
      <c r="CC12" s="131">
        <f>IFERROR(CB12/BX12,"-")</f>
        <v>181125</v>
      </c>
      <c r="CD12" s="132"/>
      <c r="CE12" s="132"/>
      <c r="CF12" s="132">
        <v>3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4</v>
      </c>
      <c r="CQ12" s="141">
        <v>313500</v>
      </c>
      <c r="CR12" s="141">
        <v>595500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282</v>
      </c>
      <c r="C13" s="189" t="s">
        <v>265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67</v>
      </c>
      <c r="M13" s="80">
        <v>37</v>
      </c>
      <c r="N13" s="80">
        <v>41</v>
      </c>
      <c r="O13" s="91">
        <v>9</v>
      </c>
      <c r="P13" s="92">
        <v>0</v>
      </c>
      <c r="Q13" s="93">
        <f>O13+P13</f>
        <v>9</v>
      </c>
      <c r="R13" s="81">
        <f>IFERROR(Q13/N13,"-")</f>
        <v>0.21951219512195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>
        <v>1</v>
      </c>
      <c r="AF13" s="95">
        <f>IF(Q13=0,"",IF(AE13=0,"",(AE13/Q13)))</f>
        <v>0.11111111111111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0.11111111111111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0.44444444444444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0.22222222222222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0.11111111111111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0.066666666666667</v>
      </c>
      <c r="B14" s="189" t="s">
        <v>283</v>
      </c>
      <c r="C14" s="189" t="s">
        <v>265</v>
      </c>
      <c r="D14" s="189" t="s">
        <v>266</v>
      </c>
      <c r="E14" s="189" t="s">
        <v>284</v>
      </c>
      <c r="F14" s="189"/>
      <c r="G14" s="189" t="s">
        <v>61</v>
      </c>
      <c r="H14" s="89" t="s">
        <v>285</v>
      </c>
      <c r="I14" s="89" t="s">
        <v>269</v>
      </c>
      <c r="J14" s="89" t="s">
        <v>286</v>
      </c>
      <c r="K14" s="181">
        <v>75000</v>
      </c>
      <c r="L14" s="80">
        <v>0</v>
      </c>
      <c r="M14" s="80">
        <v>0</v>
      </c>
      <c r="N14" s="80">
        <v>0</v>
      </c>
      <c r="O14" s="91">
        <v>21</v>
      </c>
      <c r="P14" s="92">
        <v>0</v>
      </c>
      <c r="Q14" s="93">
        <f>O14+P14</f>
        <v>21</v>
      </c>
      <c r="R14" s="81" t="str">
        <f>IFERROR(Q14/N14,"-")</f>
        <v>-</v>
      </c>
      <c r="S14" s="80">
        <v>0</v>
      </c>
      <c r="T14" s="80">
        <v>2</v>
      </c>
      <c r="U14" s="81">
        <f>IFERROR(T14/(Q14),"-")</f>
        <v>0.095238095238095</v>
      </c>
      <c r="V14" s="82">
        <f>IFERROR(K14/SUM(Q14:Q15),"-")</f>
        <v>2884.6153846154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-70000</v>
      </c>
      <c r="AC14" s="85">
        <f>SUM(Y14:Y15)/SUM(K14:K15)</f>
        <v>0.066666666666667</v>
      </c>
      <c r="AD14" s="78"/>
      <c r="AE14" s="94">
        <v>4</v>
      </c>
      <c r="AF14" s="95">
        <f>IF(Q14=0,"",IF(AE14=0,"",(AE14/Q14)))</f>
        <v>0.19047619047619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9</v>
      </c>
      <c r="AO14" s="101">
        <f>IF(Q14=0,"",IF(AN14=0,"",(AN14/Q14)))</f>
        <v>0.42857142857143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0.047619047619048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0.047619047619048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5</v>
      </c>
      <c r="BP14" s="120">
        <f>IF(Q14=0,"",IF(BO14=0,"",(BO14/Q14)))</f>
        <v>0.23809523809524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0.047619047619048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287</v>
      </c>
      <c r="C15" s="189" t="s">
        <v>265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48</v>
      </c>
      <c r="M15" s="80">
        <v>26</v>
      </c>
      <c r="N15" s="80">
        <v>16</v>
      </c>
      <c r="O15" s="91">
        <v>5</v>
      </c>
      <c r="P15" s="92">
        <v>0</v>
      </c>
      <c r="Q15" s="93">
        <f>O15+P15</f>
        <v>5</v>
      </c>
      <c r="R15" s="81">
        <f>IFERROR(Q15/N15,"-")</f>
        <v>0.3125</v>
      </c>
      <c r="S15" s="80">
        <v>0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0.2</v>
      </c>
      <c r="Y15" s="186">
        <v>5000</v>
      </c>
      <c r="Z15" s="187">
        <f>IFERROR(Y15/Q15,"-")</f>
        <v>1000</v>
      </c>
      <c r="AA15" s="187">
        <f>IFERROR(Y15/W15,"-")</f>
        <v>5000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0.2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3</v>
      </c>
      <c r="BP15" s="120">
        <f>IF(Q15=0,"",IF(BO15=0,"",(BO15/Q15)))</f>
        <v>0.6</v>
      </c>
      <c r="BQ15" s="121">
        <v>1</v>
      </c>
      <c r="BR15" s="122">
        <f>IFERROR(BQ15/BO15,"-")</f>
        <v>0.33333333333333</v>
      </c>
      <c r="BS15" s="123">
        <v>5000</v>
      </c>
      <c r="BT15" s="124">
        <f>IFERROR(BS15/BO15,"-")</f>
        <v>1666.6666666667</v>
      </c>
      <c r="BU15" s="125">
        <v>1</v>
      </c>
      <c r="BV15" s="125"/>
      <c r="BW15" s="125"/>
      <c r="BX15" s="126">
        <v>1</v>
      </c>
      <c r="BY15" s="127">
        <f>IF(Q15=0,"",IF(BX15=0,"",(BX15/Q15)))</f>
        <v>0.2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5000</v>
      </c>
      <c r="CR15" s="141">
        <v>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2.7902272727273</v>
      </c>
      <c r="B18" s="39"/>
      <c r="C18" s="39"/>
      <c r="D18" s="39"/>
      <c r="E18" s="39"/>
      <c r="F18" s="39"/>
      <c r="G18" s="39"/>
      <c r="H18" s="40" t="s">
        <v>288</v>
      </c>
      <c r="I18" s="40"/>
      <c r="J18" s="40"/>
      <c r="K18" s="184">
        <f>SUM(K6:K17)</f>
        <v>440000</v>
      </c>
      <c r="L18" s="41">
        <f>SUM(L6:L17)</f>
        <v>340</v>
      </c>
      <c r="M18" s="41">
        <f>SUM(M6:M17)</f>
        <v>124</v>
      </c>
      <c r="N18" s="41">
        <f>SUM(N6:N17)</f>
        <v>343</v>
      </c>
      <c r="O18" s="41">
        <f>SUM(O6:O17)</f>
        <v>108</v>
      </c>
      <c r="P18" s="41">
        <f>SUM(P6:P17)</f>
        <v>2</v>
      </c>
      <c r="Q18" s="41">
        <f>SUM(Q6:Q17)</f>
        <v>110</v>
      </c>
      <c r="R18" s="42">
        <f>IFERROR(Q18/N18,"-")</f>
        <v>0.32069970845481</v>
      </c>
      <c r="S18" s="77">
        <f>SUM(S6:S17)</f>
        <v>12</v>
      </c>
      <c r="T18" s="77">
        <f>SUM(T6:T17)</f>
        <v>14</v>
      </c>
      <c r="U18" s="42">
        <f>IFERROR(S18/Q18,"-")</f>
        <v>0.10909090909091</v>
      </c>
      <c r="V18" s="43">
        <f>IFERROR(K18/Q18,"-")</f>
        <v>4000</v>
      </c>
      <c r="W18" s="44">
        <f>SUM(W6:W17)</f>
        <v>12</v>
      </c>
      <c r="X18" s="42">
        <f>IFERROR(W18/Q18,"-")</f>
        <v>0.10909090909091</v>
      </c>
      <c r="Y18" s="184">
        <f>SUM(Y6:Y17)</f>
        <v>1227700</v>
      </c>
      <c r="Z18" s="184">
        <f>IFERROR(Y18/Q18,"-")</f>
        <v>11160.909090909</v>
      </c>
      <c r="AA18" s="184">
        <f>IFERROR(Y18/W18,"-")</f>
        <v>102308.33333333</v>
      </c>
      <c r="AB18" s="184">
        <f>Y18-K18</f>
        <v>787700</v>
      </c>
      <c r="AC18" s="46">
        <f>Y18/K18</f>
        <v>2.7902272727273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289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293</v>
      </c>
      <c r="C6" s="189" t="s">
        <v>294</v>
      </c>
      <c r="D6" s="189"/>
      <c r="E6" s="189" t="s">
        <v>118</v>
      </c>
      <c r="F6" s="89" t="s">
        <v>295</v>
      </c>
      <c r="G6" s="89" t="s">
        <v>296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297</v>
      </c>
      <c r="C7" s="189" t="s">
        <v>294</v>
      </c>
      <c r="D7" s="189"/>
      <c r="E7" s="189" t="s">
        <v>118</v>
      </c>
      <c r="F7" s="89" t="s">
        <v>298</v>
      </c>
      <c r="G7" s="89" t="s">
        <v>296</v>
      </c>
      <c r="H7" s="181">
        <v>0</v>
      </c>
      <c r="I7" s="84">
        <v>1500</v>
      </c>
      <c r="J7" s="80">
        <v>0</v>
      </c>
      <c r="K7" s="80">
        <v>0</v>
      </c>
      <c r="L7" s="80">
        <v>6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299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11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301</v>
      </c>
      <c r="C6" s="189" t="s">
        <v>302</v>
      </c>
      <c r="D6" s="189" t="s">
        <v>303</v>
      </c>
      <c r="E6" s="189" t="s">
        <v>304</v>
      </c>
      <c r="F6" s="89" t="s">
        <v>305</v>
      </c>
      <c r="G6" s="89" t="s">
        <v>296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3.5916867930359</v>
      </c>
      <c r="B7" s="189" t="s">
        <v>306</v>
      </c>
      <c r="C7" s="189" t="s">
        <v>302</v>
      </c>
      <c r="D7" s="189" t="s">
        <v>303</v>
      </c>
      <c r="E7" s="189" t="s">
        <v>304</v>
      </c>
      <c r="F7" s="89" t="s">
        <v>307</v>
      </c>
      <c r="G7" s="89" t="s">
        <v>296</v>
      </c>
      <c r="H7" s="181">
        <v>4918920</v>
      </c>
      <c r="I7" s="80">
        <v>4108</v>
      </c>
      <c r="J7" s="80">
        <v>0</v>
      </c>
      <c r="K7" s="80">
        <v>248877</v>
      </c>
      <c r="L7" s="93">
        <v>1556</v>
      </c>
      <c r="M7" s="81">
        <f>IFERROR(L7/K7,"-")</f>
        <v>0.0062520843629584</v>
      </c>
      <c r="N7" s="80">
        <v>123</v>
      </c>
      <c r="O7" s="80">
        <v>473</v>
      </c>
      <c r="P7" s="81">
        <f>IFERROR(N7/(L7),"-")</f>
        <v>0.079048843187661</v>
      </c>
      <c r="Q7" s="82">
        <f>IFERROR(H7/SUM(L7:L7),"-")</f>
        <v>3161.2596401028</v>
      </c>
      <c r="R7" s="83">
        <v>241</v>
      </c>
      <c r="S7" s="81">
        <f>IF(L7=0,"-",R7/L7)</f>
        <v>0.15488431876607</v>
      </c>
      <c r="T7" s="186">
        <v>17667220</v>
      </c>
      <c r="U7" s="187">
        <f>IFERROR(T7/L7,"-")</f>
        <v>11354.254498715</v>
      </c>
      <c r="V7" s="187">
        <f>IFERROR(T7/R7,"-")</f>
        <v>73307.966804979</v>
      </c>
      <c r="W7" s="181">
        <f>SUM(T7:T7)-SUM(H7:H7)</f>
        <v>12748300</v>
      </c>
      <c r="X7" s="85">
        <f>SUM(T7:T7)/SUM(H7:H7)</f>
        <v>3.5916867930359</v>
      </c>
      <c r="Y7" s="78"/>
      <c r="Z7" s="94">
        <v>3</v>
      </c>
      <c r="AA7" s="95">
        <f>IF(L7=0,"",IF(Z7=0,"",(Z7/L7)))</f>
        <v>0.0019280205655527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5</v>
      </c>
      <c r="AJ7" s="101">
        <f>IF(L7=0,"",IF(AI7=0,"",(AI7/L7)))</f>
        <v>0.0032133676092545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8</v>
      </c>
      <c r="AS7" s="107">
        <f>IF(L7=0,"",IF(AR7=0,"",(AR7/L7)))</f>
        <v>0.0051413881748072</v>
      </c>
      <c r="AT7" s="106">
        <v>1</v>
      </c>
      <c r="AU7" s="108">
        <f>IFERROR(AT7/AR7,"-")</f>
        <v>0.125</v>
      </c>
      <c r="AV7" s="109">
        <v>122000</v>
      </c>
      <c r="AW7" s="110">
        <f>IFERROR(AV7/AR7,"-")</f>
        <v>15250</v>
      </c>
      <c r="AX7" s="111"/>
      <c r="AY7" s="111"/>
      <c r="AZ7" s="111">
        <v>1</v>
      </c>
      <c r="BA7" s="112">
        <v>63</v>
      </c>
      <c r="BB7" s="113">
        <f>IF(L7=0,"",IF(BA7=0,"",(BA7/L7)))</f>
        <v>0.040488431876607</v>
      </c>
      <c r="BC7" s="112">
        <v>11</v>
      </c>
      <c r="BD7" s="114">
        <f>IFERROR(BC7/BA7,"-")</f>
        <v>0.17460317460317</v>
      </c>
      <c r="BE7" s="115">
        <v>111050</v>
      </c>
      <c r="BF7" s="116">
        <f>IFERROR(BE7/BA7,"-")</f>
        <v>1762.6984126984</v>
      </c>
      <c r="BG7" s="117">
        <v>9</v>
      </c>
      <c r="BH7" s="117">
        <v>1</v>
      </c>
      <c r="BI7" s="117">
        <v>1</v>
      </c>
      <c r="BJ7" s="119">
        <v>847</v>
      </c>
      <c r="BK7" s="120">
        <f>IF(L7=0,"",IF(BJ7=0,"",(BJ7/L7)))</f>
        <v>0.54434447300771</v>
      </c>
      <c r="BL7" s="121">
        <v>110</v>
      </c>
      <c r="BM7" s="122">
        <f>IFERROR(BL7/BJ7,"-")</f>
        <v>0.12987012987013</v>
      </c>
      <c r="BN7" s="123">
        <v>3813820</v>
      </c>
      <c r="BO7" s="124">
        <f>IFERROR(BN7/BJ7,"-")</f>
        <v>4502.7390791027</v>
      </c>
      <c r="BP7" s="125">
        <v>36</v>
      </c>
      <c r="BQ7" s="125">
        <v>21</v>
      </c>
      <c r="BR7" s="125">
        <v>53</v>
      </c>
      <c r="BS7" s="126">
        <v>517</v>
      </c>
      <c r="BT7" s="127">
        <f>IF(L7=0,"",IF(BS7=0,"",(BS7/L7)))</f>
        <v>0.33226221079692</v>
      </c>
      <c r="BU7" s="128">
        <v>97</v>
      </c>
      <c r="BV7" s="129">
        <f>IFERROR(BU7/BS7,"-")</f>
        <v>0.18762088974855</v>
      </c>
      <c r="BW7" s="130">
        <v>9825350</v>
      </c>
      <c r="BX7" s="131">
        <f>IFERROR(BW7/BS7,"-")</f>
        <v>19004.545454545</v>
      </c>
      <c r="BY7" s="132">
        <v>30</v>
      </c>
      <c r="BZ7" s="132">
        <v>15</v>
      </c>
      <c r="CA7" s="132">
        <v>52</v>
      </c>
      <c r="CB7" s="133">
        <v>113</v>
      </c>
      <c r="CC7" s="134">
        <f>IF(L7=0,"",IF(CB7=0,"",(CB7/L7)))</f>
        <v>0.072622107969152</v>
      </c>
      <c r="CD7" s="135">
        <v>22</v>
      </c>
      <c r="CE7" s="136">
        <f>IFERROR(CD7/CB7,"-")</f>
        <v>0.19469026548673</v>
      </c>
      <c r="CF7" s="137">
        <v>3795000</v>
      </c>
      <c r="CG7" s="138">
        <f>IFERROR(CF7/CB7,"-")</f>
        <v>33584.07079646</v>
      </c>
      <c r="CH7" s="139">
        <v>9</v>
      </c>
      <c r="CI7" s="139">
        <v>2</v>
      </c>
      <c r="CJ7" s="139">
        <v>11</v>
      </c>
      <c r="CK7" s="140">
        <v>241</v>
      </c>
      <c r="CL7" s="141">
        <v>17667220</v>
      </c>
      <c r="CM7" s="141">
        <v>2707000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2.0418438276796</v>
      </c>
      <c r="B8" s="189" t="s">
        <v>308</v>
      </c>
      <c r="C8" s="189" t="s">
        <v>302</v>
      </c>
      <c r="D8" s="189" t="s">
        <v>303</v>
      </c>
      <c r="E8" s="189" t="s">
        <v>304</v>
      </c>
      <c r="F8" s="89" t="s">
        <v>309</v>
      </c>
      <c r="G8" s="89" t="s">
        <v>296</v>
      </c>
      <c r="H8" s="181">
        <v>1896815</v>
      </c>
      <c r="I8" s="80">
        <v>1593</v>
      </c>
      <c r="J8" s="80">
        <v>0</v>
      </c>
      <c r="K8" s="80">
        <v>40443</v>
      </c>
      <c r="L8" s="93">
        <v>772</v>
      </c>
      <c r="M8" s="81">
        <f>IFERROR(L8/K8,"-")</f>
        <v>0.019088593823406</v>
      </c>
      <c r="N8" s="80">
        <v>40</v>
      </c>
      <c r="O8" s="80">
        <v>258</v>
      </c>
      <c r="P8" s="81">
        <f>IFERROR(N8/(L8),"-")</f>
        <v>0.051813471502591</v>
      </c>
      <c r="Q8" s="82">
        <f>IFERROR(H8/SUM(L8:L8),"-")</f>
        <v>2457.0142487047</v>
      </c>
      <c r="R8" s="83">
        <v>91</v>
      </c>
      <c r="S8" s="81">
        <f>IF(L8=0,"-",R8/L8)</f>
        <v>0.11787564766839</v>
      </c>
      <c r="T8" s="186">
        <v>3873000</v>
      </c>
      <c r="U8" s="187">
        <f>IFERROR(T8/L8,"-")</f>
        <v>5016.8393782383</v>
      </c>
      <c r="V8" s="187">
        <f>IFERROR(T8/R8,"-")</f>
        <v>42560.43956044</v>
      </c>
      <c r="W8" s="181">
        <f>SUM(T8:T8)-SUM(H8:H8)</f>
        <v>1976185</v>
      </c>
      <c r="X8" s="85">
        <f>SUM(T8:T8)/SUM(H8:H8)</f>
        <v>2.0418438276796</v>
      </c>
      <c r="Y8" s="78"/>
      <c r="Z8" s="94">
        <v>51</v>
      </c>
      <c r="AA8" s="95">
        <f>IF(L8=0,"",IF(Z8=0,"",(Z8/L8)))</f>
        <v>0.066062176165803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117</v>
      </c>
      <c r="AJ8" s="101">
        <f>IF(L8=0,"",IF(AI8=0,"",(AI8/L8)))</f>
        <v>0.15155440414508</v>
      </c>
      <c r="AK8" s="100">
        <v>6</v>
      </c>
      <c r="AL8" s="102">
        <f>IFERROR(AK8/AI8,"-")</f>
        <v>0.051282051282051</v>
      </c>
      <c r="AM8" s="103">
        <v>26000</v>
      </c>
      <c r="AN8" s="104">
        <f>IFERROR(AM8/AI8,"-")</f>
        <v>222.22222222222</v>
      </c>
      <c r="AO8" s="105">
        <v>4</v>
      </c>
      <c r="AP8" s="105">
        <v>2</v>
      </c>
      <c r="AQ8" s="105"/>
      <c r="AR8" s="106">
        <v>101</v>
      </c>
      <c r="AS8" s="107">
        <f>IF(L8=0,"",IF(AR8=0,"",(AR8/L8)))</f>
        <v>0.13082901554404</v>
      </c>
      <c r="AT8" s="106">
        <v>9</v>
      </c>
      <c r="AU8" s="108">
        <f>IFERROR(AT8/AR8,"-")</f>
        <v>0.089108910891089</v>
      </c>
      <c r="AV8" s="109">
        <v>78200</v>
      </c>
      <c r="AW8" s="110">
        <f>IFERROR(AV8/AR8,"-")</f>
        <v>774.25742574257</v>
      </c>
      <c r="AX8" s="111">
        <v>5</v>
      </c>
      <c r="AY8" s="111">
        <v>2</v>
      </c>
      <c r="AZ8" s="111">
        <v>2</v>
      </c>
      <c r="BA8" s="112">
        <v>201</v>
      </c>
      <c r="BB8" s="113">
        <f>IF(L8=0,"",IF(BA8=0,"",(BA8/L8)))</f>
        <v>0.26036269430052</v>
      </c>
      <c r="BC8" s="112">
        <v>26</v>
      </c>
      <c r="BD8" s="114">
        <f>IFERROR(BC8/BA8,"-")</f>
        <v>0.12935323383085</v>
      </c>
      <c r="BE8" s="115">
        <v>407200</v>
      </c>
      <c r="BF8" s="116">
        <f>IFERROR(BE8/BA8,"-")</f>
        <v>2025.8706467662</v>
      </c>
      <c r="BG8" s="117">
        <v>14</v>
      </c>
      <c r="BH8" s="117">
        <v>3</v>
      </c>
      <c r="BI8" s="117">
        <v>9</v>
      </c>
      <c r="BJ8" s="119">
        <v>194</v>
      </c>
      <c r="BK8" s="120">
        <f>IF(L8=0,"",IF(BJ8=0,"",(BJ8/L8)))</f>
        <v>0.25129533678756</v>
      </c>
      <c r="BL8" s="121">
        <v>28</v>
      </c>
      <c r="BM8" s="122">
        <f>IFERROR(BL8/BJ8,"-")</f>
        <v>0.14432989690722</v>
      </c>
      <c r="BN8" s="123">
        <v>2020600</v>
      </c>
      <c r="BO8" s="124">
        <f>IFERROR(BN8/BJ8,"-")</f>
        <v>10415.463917526</v>
      </c>
      <c r="BP8" s="125">
        <v>13</v>
      </c>
      <c r="BQ8" s="125">
        <v>3</v>
      </c>
      <c r="BR8" s="125">
        <v>12</v>
      </c>
      <c r="BS8" s="126">
        <v>88</v>
      </c>
      <c r="BT8" s="127">
        <f>IF(L8=0,"",IF(BS8=0,"",(BS8/L8)))</f>
        <v>0.1139896373057</v>
      </c>
      <c r="BU8" s="128">
        <v>18</v>
      </c>
      <c r="BV8" s="129">
        <f>IFERROR(BU8/BS8,"-")</f>
        <v>0.20454545454545</v>
      </c>
      <c r="BW8" s="130">
        <v>232000</v>
      </c>
      <c r="BX8" s="131">
        <f>IFERROR(BW8/BS8,"-")</f>
        <v>2636.3636363636</v>
      </c>
      <c r="BY8" s="132">
        <v>8</v>
      </c>
      <c r="BZ8" s="132">
        <v>5</v>
      </c>
      <c r="CA8" s="132">
        <v>5</v>
      </c>
      <c r="CB8" s="133">
        <v>20</v>
      </c>
      <c r="CC8" s="134">
        <f>IF(L8=0,"",IF(CB8=0,"",(CB8/L8)))</f>
        <v>0.025906735751295</v>
      </c>
      <c r="CD8" s="135">
        <v>4</v>
      </c>
      <c r="CE8" s="136">
        <f>IFERROR(CD8/CB8,"-")</f>
        <v>0.2</v>
      </c>
      <c r="CF8" s="137">
        <v>1109000</v>
      </c>
      <c r="CG8" s="138">
        <f>IFERROR(CF8/CB8,"-")</f>
        <v>55450</v>
      </c>
      <c r="CH8" s="139"/>
      <c r="CI8" s="139"/>
      <c r="CJ8" s="139">
        <v>4</v>
      </c>
      <c r="CK8" s="140">
        <v>91</v>
      </c>
      <c r="CL8" s="141">
        <v>3873000</v>
      </c>
      <c r="CM8" s="141">
        <v>1645600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310</v>
      </c>
      <c r="C9" s="189" t="s">
        <v>302</v>
      </c>
      <c r="D9" s="189" t="s">
        <v>303</v>
      </c>
      <c r="E9" s="189" t="s">
        <v>304</v>
      </c>
      <c r="F9" s="89" t="s">
        <v>311</v>
      </c>
      <c r="G9" s="89" t="s">
        <v>296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10.847252332027</v>
      </c>
      <c r="B10" s="189" t="s">
        <v>312</v>
      </c>
      <c r="C10" s="189" t="s">
        <v>302</v>
      </c>
      <c r="D10" s="189" t="s">
        <v>303</v>
      </c>
      <c r="E10" s="189" t="s">
        <v>304</v>
      </c>
      <c r="F10" s="89" t="s">
        <v>313</v>
      </c>
      <c r="G10" s="89" t="s">
        <v>296</v>
      </c>
      <c r="H10" s="181">
        <v>997737</v>
      </c>
      <c r="I10" s="80">
        <v>1131</v>
      </c>
      <c r="J10" s="80">
        <v>0</v>
      </c>
      <c r="K10" s="80">
        <v>75275</v>
      </c>
      <c r="L10" s="93">
        <v>372</v>
      </c>
      <c r="M10" s="81">
        <f>IFERROR(L10/K10,"-")</f>
        <v>0.0049418797741614</v>
      </c>
      <c r="N10" s="80">
        <v>43</v>
      </c>
      <c r="O10" s="80">
        <v>69</v>
      </c>
      <c r="P10" s="81">
        <f>IFERROR(N10/(L10),"-")</f>
        <v>0.11559139784946</v>
      </c>
      <c r="Q10" s="82">
        <f>IFERROR(H10/SUM(L10:L10),"-")</f>
        <v>2682.0887096774</v>
      </c>
      <c r="R10" s="83">
        <v>52</v>
      </c>
      <c r="S10" s="81">
        <f>IF(L10=0,"-",R10/L10)</f>
        <v>0.13978494623656</v>
      </c>
      <c r="T10" s="186">
        <v>10822705</v>
      </c>
      <c r="U10" s="187">
        <f>IFERROR(T10/L10,"-")</f>
        <v>29093.293010753</v>
      </c>
      <c r="V10" s="187">
        <f>IFERROR(T10/R10,"-")</f>
        <v>208128.94230769</v>
      </c>
      <c r="W10" s="181">
        <f>SUM(T10:T10)-SUM(H10:H10)</f>
        <v>9824968</v>
      </c>
      <c r="X10" s="85">
        <f>SUM(T10:T10)/SUM(H10:H10)</f>
        <v>10.847252332027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2</v>
      </c>
      <c r="AS10" s="107">
        <f>IF(L10=0,"",IF(AR10=0,"",(AR10/L10)))</f>
        <v>0.0053763440860215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20</v>
      </c>
      <c r="BB10" s="113">
        <f>IF(L10=0,"",IF(BA10=0,"",(BA10/L10)))</f>
        <v>0.053763440860215</v>
      </c>
      <c r="BC10" s="112">
        <v>2</v>
      </c>
      <c r="BD10" s="114">
        <f>IFERROR(BC10/BA10,"-")</f>
        <v>0.1</v>
      </c>
      <c r="BE10" s="115">
        <v>11000</v>
      </c>
      <c r="BF10" s="116">
        <f>IFERROR(BE10/BA10,"-")</f>
        <v>550</v>
      </c>
      <c r="BG10" s="117">
        <v>1</v>
      </c>
      <c r="BH10" s="117">
        <v>1</v>
      </c>
      <c r="BI10" s="117"/>
      <c r="BJ10" s="119">
        <v>114</v>
      </c>
      <c r="BK10" s="120">
        <f>IF(L10=0,"",IF(BJ10=0,"",(BJ10/L10)))</f>
        <v>0.30645161290323</v>
      </c>
      <c r="BL10" s="121">
        <v>15</v>
      </c>
      <c r="BM10" s="122">
        <f>IFERROR(BL10/BJ10,"-")</f>
        <v>0.13157894736842</v>
      </c>
      <c r="BN10" s="123">
        <v>1937000</v>
      </c>
      <c r="BO10" s="124">
        <f>IFERROR(BN10/BJ10,"-")</f>
        <v>16991.228070175</v>
      </c>
      <c r="BP10" s="125">
        <v>3</v>
      </c>
      <c r="BQ10" s="125">
        <v>3</v>
      </c>
      <c r="BR10" s="125">
        <v>9</v>
      </c>
      <c r="BS10" s="126">
        <v>157</v>
      </c>
      <c r="BT10" s="127">
        <f>IF(L10=0,"",IF(BS10=0,"",(BS10/L10)))</f>
        <v>0.42204301075269</v>
      </c>
      <c r="BU10" s="128">
        <v>24</v>
      </c>
      <c r="BV10" s="129">
        <f>IFERROR(BU10/BS10,"-")</f>
        <v>0.15286624203822</v>
      </c>
      <c r="BW10" s="130">
        <v>6275705</v>
      </c>
      <c r="BX10" s="131">
        <f>IFERROR(BW10/BS10,"-")</f>
        <v>39972.643312102</v>
      </c>
      <c r="BY10" s="132">
        <v>7</v>
      </c>
      <c r="BZ10" s="132">
        <v>2</v>
      </c>
      <c r="CA10" s="132">
        <v>15</v>
      </c>
      <c r="CB10" s="133">
        <v>79</v>
      </c>
      <c r="CC10" s="134">
        <f>IF(L10=0,"",IF(CB10=0,"",(CB10/L10)))</f>
        <v>0.21236559139785</v>
      </c>
      <c r="CD10" s="135">
        <v>11</v>
      </c>
      <c r="CE10" s="136">
        <f>IFERROR(CD10/CB10,"-")</f>
        <v>0.13924050632911</v>
      </c>
      <c r="CF10" s="137">
        <v>2599000</v>
      </c>
      <c r="CG10" s="138">
        <f>IFERROR(CF10/CB10,"-")</f>
        <v>32898.734177215</v>
      </c>
      <c r="CH10" s="139">
        <v>1</v>
      </c>
      <c r="CI10" s="139"/>
      <c r="CJ10" s="139">
        <v>10</v>
      </c>
      <c r="CK10" s="140">
        <v>52</v>
      </c>
      <c r="CL10" s="141">
        <v>10822705</v>
      </c>
      <c r="CM10" s="141">
        <v>2275000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314</v>
      </c>
      <c r="G13" s="40"/>
      <c r="H13" s="184"/>
      <c r="I13" s="41">
        <f>SUM(I6:I12)</f>
        <v>6832</v>
      </c>
      <c r="J13" s="41">
        <f>SUM(J6:J12)</f>
        <v>0</v>
      </c>
      <c r="K13" s="41">
        <f>SUM(K6:K12)</f>
        <v>364595</v>
      </c>
      <c r="L13" s="41">
        <f>SUM(L6:L12)</f>
        <v>2700</v>
      </c>
      <c r="M13" s="42">
        <f>IFERROR(L13/K13,"-")</f>
        <v>0.0074054773104404</v>
      </c>
      <c r="N13" s="77">
        <f>SUM(N6:N12)</f>
        <v>206</v>
      </c>
      <c r="O13" s="77">
        <f>SUM(O6:O12)</f>
        <v>800</v>
      </c>
      <c r="P13" s="42">
        <f>IFERROR(N13/L13,"-")</f>
        <v>0.076296296296296</v>
      </c>
      <c r="Q13" s="43">
        <f>IFERROR(H13/L13,"-")</f>
        <v>0</v>
      </c>
      <c r="R13" s="44">
        <f>SUM(R6:R12)</f>
        <v>384</v>
      </c>
      <c r="S13" s="42">
        <f>IFERROR(R13/L13,"-")</f>
        <v>0.14222222222222</v>
      </c>
      <c r="T13" s="184">
        <f>SUM(T6:T12)</f>
        <v>32362925</v>
      </c>
      <c r="U13" s="184">
        <f>IFERROR(T13/L13,"-")</f>
        <v>11986.268518519</v>
      </c>
      <c r="V13" s="184">
        <f>IFERROR(T13/R13,"-")</f>
        <v>84278.450520833</v>
      </c>
      <c r="W13" s="184">
        <f>T13-H13</f>
        <v>32362925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