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<sst xmlns="http://schemas.openxmlformats.org/spreadsheetml/2006/main" uniqueCount="280">
  <si>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</si>
  <si>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</si>
  <si>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</si>
  <si>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</si>
  <si>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</si>
  <si>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</si>
  <si>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</si>
  <si>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</si>
  <si>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</si>
  <si>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</si>
  <si>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</si>
  <si>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</si>
  <si>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</si>
  <si>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</si>
  <si>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</si>
  <si>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</si>
  <si>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</si>
  <si>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</si>
  <si>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</si>
  <si>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</si>
  <si>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</si>
  <si>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</si>
  <si>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</si>
  <si>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</si>
  <si>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</si>
  <si>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</si>
  <si>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</si>
  <si>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</si>
  <si>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</si>
  <si>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</si>
  <si>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</si>
  <si>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</si>
  <si>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</si>
  <si>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</si>
  <si>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</si>
  <si>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</si>
  <si>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</si>
  <si>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</si>
  <si>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</si>
  <si>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</si>
  <si>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</si>
  <si>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</si>
  <si>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</si>
  <si>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</si>
  <si>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</si>
  <si>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</si>
  <si>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</si>
  <si>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</si>
  <si>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</si>
  <si>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</si>
  <si>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</si>
  <si>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</si>
  <si>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</si>
  <si>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</si>
  <si>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</si>
  <si>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</si>
  <si>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</si>
  <si>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ln_ink761</t>
  </si>
  <si>
    <t>インターカラー</t>
  </si>
  <si>
    <t>右女9版(ヘスティア)(LINEver)（晶エリー）</t>
  </si>
  <si>
    <t>白髪まじりの男性に出会いたい女性がLINEを待ってる</t>
  </si>
  <si>
    <t>line</t>
  </si>
  <si>
    <t>サンスポ関東</t>
  </si>
  <si>
    <t>全5段つかみ15段</t>
  </si>
  <si>
    <t>1～15日</t>
  </si>
  <si>
    <t>ic3757</t>
  </si>
  <si>
    <t>空電</t>
  </si>
  <si>
    <t>ln_ink762</t>
  </si>
  <si>
    <t>半5段つかみ15段</t>
  </si>
  <si>
    <t>ic3758</t>
  </si>
  <si>
    <t>ln_ink763</t>
  </si>
  <si>
    <t>老人ホーム版(LINEver)（高宮菜々子）</t>
  </si>
  <si>
    <t>LINEで出会いリクルート80歳まで応募可</t>
  </si>
  <si>
    <t>16～31日</t>
  </si>
  <si>
    <t>ic3759</t>
  </si>
  <si>
    <t>ln_ink764</t>
  </si>
  <si>
    <t>ic3760</t>
  </si>
  <si>
    <t>ln_ink765</t>
  </si>
  <si>
    <t>サンスポ関西</t>
  </si>
  <si>
    <t>ic3761</t>
  </si>
  <si>
    <t>ln_ink766</t>
  </si>
  <si>
    <t>ic3762</t>
  </si>
  <si>
    <t>ln_ink767</t>
  </si>
  <si>
    <t>ic3763</t>
  </si>
  <si>
    <t>ln_ink768</t>
  </si>
  <si>
    <t>ic3764</t>
  </si>
  <si>
    <t>ln_ink769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</si>
  <si>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</si>
  <si>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</si>
  <si>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</si>
  <si>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</si>
  <si>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3/1～</t>
  </si>
  <si>
    <t>ic3765</t>
  </si>
  <si>
    <t>新書籍版2（晶エリー）</t>
  </si>
  <si>
    <t>70歳までの出会いお手伝い</t>
  </si>
  <si>
    <t>lp07</t>
  </si>
  <si>
    <t>ln_ink770</t>
  </si>
  <si>
    <t>老人ホーム版(LINEver)（--）</t>
  </si>
  <si>
    <t>お相手待ちの女性が出ました(LINEver)</t>
  </si>
  <si>
    <t>ln_ink771</t>
  </si>
  <si>
    <t>雑誌版SPA(LINEver)（藤井レイラ）</t>
  </si>
  <si>
    <t>マカより効果的エロい熟女が誘ってくる魅力的なサイト</t>
  </si>
  <si>
    <t>ln_ink772</t>
  </si>
  <si>
    <t>枯れ専女子版（LINEver)（藤井レイラ）</t>
  </si>
  <si>
    <t>日本の出会い系番付第1位に推薦します</t>
  </si>
  <si>
    <t>ic3766</t>
  </si>
  <si>
    <t>(空電共通)</t>
  </si>
  <si>
    <t>ln_ink773</t>
  </si>
  <si>
    <t>東スポ</t>
  </si>
  <si>
    <t>4C終面全5段</t>
  </si>
  <si>
    <t>3月12日(火)</t>
  </si>
  <si>
    <t>ln_ink774</t>
  </si>
  <si>
    <t>女優大版１(LINEver)（藤井レイラ）</t>
  </si>
  <si>
    <t>出会い探しは</t>
  </si>
  <si>
    <t>中京スポーツ</t>
  </si>
  <si>
    <t>ln_ink775</t>
  </si>
  <si>
    <t>大スポ</t>
  </si>
  <si>
    <t>ln_ink776</t>
  </si>
  <si>
    <t>再婚&amp;理解者版(LINEver)（晶エリー）</t>
  </si>
  <si>
    <t>再婚&amp;理解者(LINEver)</t>
  </si>
  <si>
    <t>九スポ</t>
  </si>
  <si>
    <t>3月09日(土)</t>
  </si>
  <si>
    <t>ic3767</t>
  </si>
  <si>
    <t>空電 (共通)</t>
  </si>
  <si>
    <t>ln_ink777</t>
  </si>
  <si>
    <t>ダラメナシ会話版(LINEver)（藤井レイラ）</t>
  </si>
  <si>
    <t>匿名だから女性が積極的</t>
  </si>
  <si>
    <t>3月26日(火)</t>
  </si>
  <si>
    <t>ic3768</t>
  </si>
  <si>
    <t>デリヘル版3（高宮菜々子）</t>
  </si>
  <si>
    <t>ln_ink778</t>
  </si>
  <si>
    <t>雑誌版SPA(LINEver)（晶エリー）</t>
  </si>
  <si>
    <t>え?LINEでこんなに出会えんのダメ元で始めたはずが</t>
  </si>
  <si>
    <t>ln_ink779</t>
  </si>
  <si>
    <t>3月20日(水)</t>
  </si>
  <si>
    <t>ic3769</t>
  </si>
  <si>
    <t>ln_ink780</t>
  </si>
  <si>
    <t>スポニチ関東</t>
  </si>
  <si>
    <t>半2段つかみ20段保証</t>
  </si>
  <si>
    <t>20段保証</t>
  </si>
  <si>
    <t>ln_ink781</t>
  </si>
  <si>
    <t>グラフ版(LINEver)（高宮菜々子）</t>
  </si>
  <si>
    <t>LINE交換の成功率が高い</t>
  </si>
  <si>
    <t>ln_ink782</t>
  </si>
  <si>
    <t>看板案内版(LINEver)（晶エリー）</t>
  </si>
  <si>
    <t>美しい熟女との出会いまでここから約3分(LINEver)</t>
  </si>
  <si>
    <t>ln_ink783</t>
  </si>
  <si>
    <t>ic3770</t>
  </si>
  <si>
    <t>ln_ink784</t>
  </si>
  <si>
    <t>精力剤版(LINEver)（藤井レイラ）</t>
  </si>
  <si>
    <t>50代でもグイグイ</t>
  </si>
  <si>
    <t>ニッカン西部</t>
  </si>
  <si>
    <t>1～10日</t>
  </si>
  <si>
    <t>ln_ink785</t>
  </si>
  <si>
    <t>11～20日</t>
  </si>
  <si>
    <t>ln_ink807</t>
  </si>
  <si>
    <t>電話orライン(LINE)（--）</t>
  </si>
  <si>
    <t>50歳あなたはどちらのタイプ</t>
  </si>
  <si>
    <t>21～31日</t>
  </si>
  <si>
    <t>ic3772</t>
  </si>
  <si>
    <t>ln_ink786</t>
  </si>
  <si>
    <t>スポーツ報知関西　1回目</t>
  </si>
  <si>
    <t>4C終面雑報</t>
  </si>
  <si>
    <t>3月02日(土)</t>
  </si>
  <si>
    <t>ln_ink787</t>
  </si>
  <si>
    <t>スポーツ報知関西　2回目</t>
  </si>
  <si>
    <t>3月03日(日)</t>
  </si>
  <si>
    <t>ln_ink788</t>
  </si>
  <si>
    <t>旧デイリー版(LINEver)（高宮菜々子）</t>
  </si>
  <si>
    <t>上目遣いの熟女に酔いしれる(LINEver)</t>
  </si>
  <si>
    <t>スポーツ報知関西　3回目</t>
  </si>
  <si>
    <t>3月05日(火)</t>
  </si>
  <si>
    <t>ln_ink789</t>
  </si>
  <si>
    <t>スポーツ報知関西　4回目</t>
  </si>
  <si>
    <t>3月07日(木)</t>
  </si>
  <si>
    <t>ln_ink790</t>
  </si>
  <si>
    <t>スポーツ報知関西　5回目</t>
  </si>
  <si>
    <t>3月08日(金)</t>
  </si>
  <si>
    <t>ln_ink791</t>
  </si>
  <si>
    <t>スポーツ報知関西　6回目</t>
  </si>
  <si>
    <t>ln_ink792</t>
  </si>
  <si>
    <t>スポーツ報知関西　7回目</t>
  </si>
  <si>
    <t>ln_ink793</t>
  </si>
  <si>
    <t>スポーツ報知関西　8回目</t>
  </si>
  <si>
    <t>ln_ink794</t>
  </si>
  <si>
    <t>スポーツ報知関西　9回目</t>
  </si>
  <si>
    <t>ln_ink795</t>
  </si>
  <si>
    <t>スポーツ報知関西　10回目</t>
  </si>
  <si>
    <t>ln_ink796</t>
  </si>
  <si>
    <t>スポーツ報知関西　11回目</t>
  </si>
  <si>
    <t>ln_ink797</t>
  </si>
  <si>
    <t>スポーツ報知関西　12回目</t>
  </si>
  <si>
    <t>ic3773</t>
  </si>
  <si>
    <t>雑誌版SPA（藤井レイラ）</t>
  </si>
  <si>
    <t>スポーツ報知関西　13回目</t>
  </si>
  <si>
    <t>ic3774</t>
  </si>
  <si>
    <t>共通</t>
  </si>
  <si>
    <t>ln_ink798</t>
  </si>
  <si>
    <t>老人ホーム版(LINEver)（晶エリー）</t>
  </si>
  <si>
    <t>スポニチ関西</t>
  </si>
  <si>
    <t>全5段</t>
  </si>
  <si>
    <t>3月17日(日)</t>
  </si>
  <si>
    <t>ic3775</t>
  </si>
  <si>
    <t>ln_ink799</t>
  </si>
  <si>
    <t>右女9版(ヘスティア)(LINEver)（高宮菜々子）</t>
  </si>
  <si>
    <t>学生いませんギャルもいません熟女熟女熟女熟女(LINEver)</t>
  </si>
  <si>
    <t>3月30日(土)</t>
  </si>
  <si>
    <t>ic3776</t>
  </si>
  <si>
    <t>ln_ink800</t>
  </si>
  <si>
    <t>ランキング版(LINEver)（複数）</t>
  </si>
  <si>
    <t>月間逆指名ランキング</t>
  </si>
  <si>
    <t>1C終面全5段</t>
  </si>
  <si>
    <t>ic3777</t>
  </si>
  <si>
    <t>ln_ink801</t>
  </si>
  <si>
    <t>ic3778</t>
  </si>
  <si>
    <t>ln_ink802</t>
  </si>
  <si>
    <t>男性募集版(LINEver)（高宮菜々子）</t>
  </si>
  <si>
    <t>50代以上の男性大募集(LINEver)</t>
  </si>
  <si>
    <t>スポーツ報知関東</t>
  </si>
  <si>
    <t>ic3779</t>
  </si>
  <si>
    <t>ln_ink803</t>
  </si>
  <si>
    <t>ic3780</t>
  </si>
  <si>
    <t>ln_ink804</t>
  </si>
  <si>
    <t>3月04日(月)</t>
  </si>
  <si>
    <t>ic3781</t>
  </si>
  <si>
    <t>ln_ink805</t>
  </si>
  <si>
    <t>3月15日(金)</t>
  </si>
  <si>
    <t>ic3782</t>
  </si>
  <si>
    <t>ln_ink806</t>
  </si>
  <si>
    <t>3月19日(火)</t>
  </si>
  <si>
    <t>ic3784</t>
  </si>
  <si>
    <t>新聞 TOTAL</t>
  </si>
  <si>
    <t>●雑誌 広告</t>
  </si>
  <si>
    <t>ln_ink760</t>
  </si>
  <si>
    <t>日本ジャーナル出版</t>
  </si>
  <si>
    <t>他は見ちゃダメ(LINEver)（晶エリー）</t>
  </si>
  <si>
    <t>エロい熟女が男を誘ってくる</t>
  </si>
  <si>
    <t>週刊実話ザ・タブー</t>
  </si>
  <si>
    <t>表4</t>
  </si>
  <si>
    <t>3月28日(木)</t>
  </si>
  <si>
    <t>za254</t>
  </si>
  <si>
    <t>ln_adn041</t>
  </si>
  <si>
    <t>アドライヴ</t>
  </si>
  <si>
    <t>大洋図書</t>
  </si>
  <si>
    <t>2Pスポーツ新聞_v01_ヘスティア(高宮菜々子さん)_LINE版</t>
  </si>
  <si>
    <t>ナックルズ極ベスト</t>
  </si>
  <si>
    <t>1C2P</t>
  </si>
  <si>
    <t>3月14日(木)</t>
  </si>
  <si>
    <t>ad851</t>
  </si>
  <si>
    <t>ln_adn042</t>
  </si>
  <si>
    <t>5P風俗ヘスティア(高宮菜々子さん)_LINE版</t>
  </si>
  <si>
    <t>実話ナックルズ ウルトラ</t>
  </si>
  <si>
    <t>1C5P</t>
  </si>
  <si>
    <t>3月29日(金)</t>
  </si>
  <si>
    <t>ad852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</si>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</sst>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1.1764735294118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6</v>
      </c>
      <c r="P6" s="92">
        <v>0</v>
      </c>
      <c r="Q6" s="93">
        <f>O6+P6</f>
        <v>6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0.16666666666667</v>
      </c>
      <c r="V6" s="82">
        <f>IFERROR(K6/SUM(Q6:Q21),"-")</f>
        <v>7083.3333333333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60001</v>
      </c>
      <c r="AC6" s="85">
        <f>SUM(Y6:Y21)/SUM(K6:K21)</f>
        <v>1.1764735294118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0.33333333333333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3</v>
      </c>
      <c r="BY6" s="127">
        <f>IF(Q6=0,"",IF(BX6=0,"",(BX6/Q6)))</f>
        <v>0.5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0.16666666666667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36</v>
      </c>
      <c r="M7" s="80">
        <v>16</v>
      </c>
      <c r="N7" s="80">
        <v>3</v>
      </c>
      <c r="O7" s="91">
        <v>1</v>
      </c>
      <c r="P7" s="92">
        <v>0</v>
      </c>
      <c r="Q7" s="93">
        <f>O7+P7</f>
        <v>1</v>
      </c>
      <c r="R7" s="81">
        <f>IFERROR(Q7/N7,"-")</f>
        <v>0.33333333333333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3</v>
      </c>
      <c r="P10" s="92">
        <v>0</v>
      </c>
      <c r="Q10" s="93">
        <f>O10+P10</f>
        <v>3</v>
      </c>
      <c r="R10" s="81" t="str">
        <f>IFERROR(Q10/N10,"-")</f>
        <v>-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0.33333333333333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18</v>
      </c>
      <c r="M11" s="80">
        <v>9</v>
      </c>
      <c r="N11" s="80">
        <v>13</v>
      </c>
      <c r="O11" s="91">
        <v>3</v>
      </c>
      <c r="P11" s="92">
        <v>0</v>
      </c>
      <c r="Q11" s="93">
        <f>O11+P11</f>
        <v>3</v>
      </c>
      <c r="R11" s="81">
        <f>IFERROR(Q11/N11,"-")</f>
        <v>0.23076923076923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0.33333333333333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0.33333333333333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0.33333333333333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17</v>
      </c>
      <c r="P14" s="92">
        <v>0</v>
      </c>
      <c r="Q14" s="93">
        <f>O14+P14</f>
        <v>17</v>
      </c>
      <c r="R14" s="81" t="str">
        <f>IFERROR(Q14/N14,"-")</f>
        <v>-</v>
      </c>
      <c r="S14" s="80">
        <v>1</v>
      </c>
      <c r="T14" s="80">
        <v>3</v>
      </c>
      <c r="U14" s="81">
        <f>IFERROR(T14/(Q14),"-")</f>
        <v>0.17647058823529</v>
      </c>
      <c r="V14" s="82"/>
      <c r="W14" s="83">
        <v>3</v>
      </c>
      <c r="X14" s="81">
        <f>IF(Q14=0,"-",W14/Q14)</f>
        <v>0.17647058823529</v>
      </c>
      <c r="Y14" s="186">
        <v>174001</v>
      </c>
      <c r="Z14" s="187">
        <f>IFERROR(Y14/Q14,"-")</f>
        <v>10235.352941176</v>
      </c>
      <c r="AA14" s="187">
        <f>IFERROR(Y14/W14,"-")</f>
        <v>58000.333333333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3</v>
      </c>
      <c r="BG14" s="113">
        <f>IF(Q14=0,"",IF(BF14=0,"",(BF14/Q14)))</f>
        <v>0.17647058823529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8</v>
      </c>
      <c r="BP14" s="120">
        <f>IF(Q14=0,"",IF(BO14=0,"",(BO14/Q14)))</f>
        <v>0.47058823529412</v>
      </c>
      <c r="BQ14" s="121">
        <v>2</v>
      </c>
      <c r="BR14" s="122">
        <f>IFERROR(BQ14/BO14,"-")</f>
        <v>0.25</v>
      </c>
      <c r="BS14" s="123">
        <v>17000</v>
      </c>
      <c r="BT14" s="124">
        <f>IFERROR(BS14/BO14,"-")</f>
        <v>2125</v>
      </c>
      <c r="BU14" s="125">
        <v>1</v>
      </c>
      <c r="BV14" s="125"/>
      <c r="BW14" s="125">
        <v>1</v>
      </c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6</v>
      </c>
      <c r="CH14" s="134">
        <f>IF(Q14=0,"",IF(CG14=0,"",(CG14/Q14)))</f>
        <v>0.35294117647059</v>
      </c>
      <c r="CI14" s="135">
        <v>1</v>
      </c>
      <c r="CJ14" s="136">
        <f>IFERROR(CI14/CG14,"-")</f>
        <v>0.16666666666667</v>
      </c>
      <c r="CK14" s="137">
        <v>157001</v>
      </c>
      <c r="CL14" s="138">
        <f>IFERROR(CK14/CG14,"-")</f>
        <v>26166.833333333</v>
      </c>
      <c r="CM14" s="139"/>
      <c r="CN14" s="139"/>
      <c r="CO14" s="139">
        <v>1</v>
      </c>
      <c r="CP14" s="140">
        <v>3</v>
      </c>
      <c r="CQ14" s="141">
        <v>174001</v>
      </c>
      <c r="CR14" s="141">
        <v>157001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45</v>
      </c>
      <c r="M15" s="80">
        <v>33</v>
      </c>
      <c r="N15" s="80">
        <v>18</v>
      </c>
      <c r="O15" s="91">
        <v>7</v>
      </c>
      <c r="P15" s="92">
        <v>0</v>
      </c>
      <c r="Q15" s="93">
        <f>O15+P15</f>
        <v>7</v>
      </c>
      <c r="R15" s="81">
        <f>IFERROR(Q15/N15,"-")</f>
        <v>0.38888888888889</v>
      </c>
      <c r="S15" s="80">
        <v>3</v>
      </c>
      <c r="T15" s="80">
        <v>1</v>
      </c>
      <c r="U15" s="81">
        <f>IFERROR(T15/(Q15),"-")</f>
        <v>0.14285714285714</v>
      </c>
      <c r="V15" s="82"/>
      <c r="W15" s="83">
        <v>2</v>
      </c>
      <c r="X15" s="81">
        <f>IF(Q15=0,"-",W15/Q15)</f>
        <v>0.28571428571429</v>
      </c>
      <c r="Y15" s="186">
        <v>200000</v>
      </c>
      <c r="Z15" s="187">
        <f>IFERROR(Y15/Q15,"-")</f>
        <v>28571.428571429</v>
      </c>
      <c r="AA15" s="187">
        <f>IFERROR(Y15/W15,"-")</f>
        <v>100000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0.14285714285714</v>
      </c>
      <c r="BQ15" s="121">
        <v>1</v>
      </c>
      <c r="BR15" s="122">
        <f>IFERROR(BQ15/BO15,"-")</f>
        <v>1</v>
      </c>
      <c r="BS15" s="123">
        <v>60000</v>
      </c>
      <c r="BT15" s="124">
        <f>IFERROR(BS15/BO15,"-")</f>
        <v>60000</v>
      </c>
      <c r="BU15" s="125"/>
      <c r="BV15" s="125"/>
      <c r="BW15" s="125">
        <v>1</v>
      </c>
      <c r="BX15" s="126">
        <v>2</v>
      </c>
      <c r="BY15" s="127">
        <f>IF(Q15=0,"",IF(BX15=0,"",(BX15/Q15)))</f>
        <v>0.28571428571429</v>
      </c>
      <c r="BZ15" s="128">
        <v>1</v>
      </c>
      <c r="CA15" s="129">
        <f>IFERROR(BZ15/BX15,"-")</f>
        <v>0.5</v>
      </c>
      <c r="CB15" s="130">
        <v>140000</v>
      </c>
      <c r="CC15" s="131">
        <f>IFERROR(CB15/BX15,"-")</f>
        <v>70000</v>
      </c>
      <c r="CD15" s="132"/>
      <c r="CE15" s="132"/>
      <c r="CF15" s="132">
        <v>1</v>
      </c>
      <c r="CG15" s="133">
        <v>4</v>
      </c>
      <c r="CH15" s="134">
        <f>IF(Q15=0,"",IF(CG15=0,"",(CG15/Q15)))</f>
        <v>0.57142857142857</v>
      </c>
      <c r="CI15" s="135">
        <v>1</v>
      </c>
      <c r="CJ15" s="136">
        <f>IFERROR(CI15/CG15,"-")</f>
        <v>0.25</v>
      </c>
      <c r="CK15" s="137">
        <v>42000</v>
      </c>
      <c r="CL15" s="138">
        <f>IFERROR(CK15/CG15,"-")</f>
        <v>10500</v>
      </c>
      <c r="CM15" s="139"/>
      <c r="CN15" s="139"/>
      <c r="CO15" s="139">
        <v>1</v>
      </c>
      <c r="CP15" s="140">
        <v>2</v>
      </c>
      <c r="CQ15" s="141">
        <v>200000</v>
      </c>
      <c r="CR15" s="141">
        <v>140000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3</v>
      </c>
      <c r="P16" s="92">
        <v>0</v>
      </c>
      <c r="Q16" s="93">
        <f>O16+P16</f>
        <v>3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0.66666666666667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1</v>
      </c>
      <c r="BY16" s="127">
        <f>IF(Q16=0,"",IF(BX16=0,"",(BX16/Q16)))</f>
        <v>0.33333333333333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1</v>
      </c>
      <c r="M17" s="80">
        <v>1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6</v>
      </c>
      <c r="P18" s="92">
        <v>0</v>
      </c>
      <c r="Q18" s="93">
        <f>O18+P18</f>
        <v>6</v>
      </c>
      <c r="R18" s="81" t="str">
        <f>IFERROR(Q18/N18,"-")</f>
        <v>-</v>
      </c>
      <c r="S18" s="80">
        <v>0</v>
      </c>
      <c r="T18" s="80">
        <v>1</v>
      </c>
      <c r="U18" s="81">
        <f>IFERROR(T18/(Q18),"-")</f>
        <v>0.16666666666667</v>
      </c>
      <c r="V18" s="82"/>
      <c r="W18" s="83">
        <v>1</v>
      </c>
      <c r="X18" s="81">
        <f>IF(Q18=0,"-",W18/Q18)</f>
        <v>0.16666666666667</v>
      </c>
      <c r="Y18" s="186">
        <v>6000</v>
      </c>
      <c r="Z18" s="187">
        <f>IFERROR(Y18/Q18,"-")</f>
        <v>1000</v>
      </c>
      <c r="AA18" s="187">
        <f>IFERROR(Y18/W18,"-")</f>
        <v>6000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0.16666666666667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3</v>
      </c>
      <c r="BY18" s="127">
        <f>IF(Q18=0,"",IF(BX18=0,"",(BX18/Q18)))</f>
        <v>0.5</v>
      </c>
      <c r="BZ18" s="128">
        <v>1</v>
      </c>
      <c r="CA18" s="129">
        <f>IFERROR(BZ18/BX18,"-")</f>
        <v>0.33333333333333</v>
      </c>
      <c r="CB18" s="130">
        <v>6000</v>
      </c>
      <c r="CC18" s="131">
        <f>IFERROR(CB18/BX18,"-")</f>
        <v>2000</v>
      </c>
      <c r="CD18" s="132"/>
      <c r="CE18" s="132">
        <v>1</v>
      </c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6000</v>
      </c>
      <c r="CR18" s="141">
        <v>6000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25</v>
      </c>
      <c r="M19" s="80">
        <v>17</v>
      </c>
      <c r="N19" s="80">
        <v>7</v>
      </c>
      <c r="O19" s="91">
        <v>2</v>
      </c>
      <c r="P19" s="92">
        <v>0</v>
      </c>
      <c r="Q19" s="93">
        <f>O19+P19</f>
        <v>2</v>
      </c>
      <c r="R19" s="81">
        <f>IFERROR(Q19/N19,"-")</f>
        <v>0.28571428571429</v>
      </c>
      <c r="S19" s="80">
        <v>0</v>
      </c>
      <c r="T19" s="80">
        <v>0</v>
      </c>
      <c r="U19" s="81">
        <f>IFERROR(T19/(Q19),"-")</f>
        <v>0</v>
      </c>
      <c r="V19" s="82"/>
      <c r="W19" s="83">
        <v>1</v>
      </c>
      <c r="X19" s="81">
        <f>IF(Q19=0,"-",W19/Q19)</f>
        <v>0.5</v>
      </c>
      <c r="Y19" s="186">
        <v>20000</v>
      </c>
      <c r="Z19" s="187">
        <f>IFERROR(Y19/Q19,"-")</f>
        <v>10000</v>
      </c>
      <c r="AA19" s="187">
        <f>IFERROR(Y19/W19,"-")</f>
        <v>20000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2</v>
      </c>
      <c r="BY19" s="127">
        <f>IF(Q19=0,"",IF(BX19=0,"",(BX19/Q19)))</f>
        <v>1</v>
      </c>
      <c r="BZ19" s="128">
        <v>1</v>
      </c>
      <c r="CA19" s="129">
        <f>IFERROR(BZ19/BX19,"-")</f>
        <v>0.5</v>
      </c>
      <c r="CB19" s="130">
        <v>20000</v>
      </c>
      <c r="CC19" s="131">
        <f>IFERROR(CB19/BX19,"-")</f>
        <v>10000</v>
      </c>
      <c r="CD19" s="132"/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20000</v>
      </c>
      <c r="CR19" s="141">
        <v>20000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0</v>
      </c>
      <c r="M21" s="80">
        <v>0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0.21608695652174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230000</v>
      </c>
      <c r="L22" s="80">
        <v>0</v>
      </c>
      <c r="M22" s="80">
        <v>0</v>
      </c>
      <c r="N22" s="80">
        <v>0</v>
      </c>
      <c r="O22" s="91">
        <v>13</v>
      </c>
      <c r="P22" s="92">
        <v>0</v>
      </c>
      <c r="Q22" s="93">
        <f>O22+P22</f>
        <v>13</v>
      </c>
      <c r="R22" s="81" t="str">
        <f>IFERROR(Q22/N22,"-")</f>
        <v>-</v>
      </c>
      <c r="S22" s="80">
        <v>1</v>
      </c>
      <c r="T22" s="80">
        <v>1</v>
      </c>
      <c r="U22" s="81">
        <f>IFERROR(T22/(Q22),"-")</f>
        <v>0.076923076923077</v>
      </c>
      <c r="V22" s="82">
        <f>IFERROR(K22/SUM(Q22:Q27),"-")</f>
        <v>4893.6170212766</v>
      </c>
      <c r="W22" s="83">
        <v>2</v>
      </c>
      <c r="X22" s="81">
        <f>IF(Q22=0,"-",W22/Q22)</f>
        <v>0.15384615384615</v>
      </c>
      <c r="Y22" s="186">
        <v>20000</v>
      </c>
      <c r="Z22" s="187">
        <f>IFERROR(Y22/Q22,"-")</f>
        <v>1538.4615384615</v>
      </c>
      <c r="AA22" s="187">
        <f>IFERROR(Y22/W22,"-")</f>
        <v>10000</v>
      </c>
      <c r="AB22" s="181">
        <f>SUM(Y22:Y27)-SUM(K22:K27)</f>
        <v>-180300</v>
      </c>
      <c r="AC22" s="85">
        <f>SUM(Y22:Y27)/SUM(K22:K27)</f>
        <v>0.21608695652174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0.076923076923077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6</v>
      </c>
      <c r="BP22" s="120">
        <f>IF(Q22=0,"",IF(BO22=0,"",(BO22/Q22)))</f>
        <v>0.46153846153846</v>
      </c>
      <c r="BQ22" s="121">
        <v>2</v>
      </c>
      <c r="BR22" s="122">
        <f>IFERROR(BQ22/BO22,"-")</f>
        <v>0.33333333333333</v>
      </c>
      <c r="BS22" s="123">
        <v>20000</v>
      </c>
      <c r="BT22" s="124">
        <f>IFERROR(BS22/BO22,"-")</f>
        <v>3333.3333333333</v>
      </c>
      <c r="BU22" s="125">
        <v>1</v>
      </c>
      <c r="BV22" s="125"/>
      <c r="BW22" s="125">
        <v>1</v>
      </c>
      <c r="BX22" s="126">
        <v>4</v>
      </c>
      <c r="BY22" s="127">
        <f>IF(Q22=0,"",IF(BX22=0,"",(BX22/Q22)))</f>
        <v>0.30769230769231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2</v>
      </c>
      <c r="CH22" s="134">
        <f>IF(Q22=0,"",IF(CG22=0,"",(CG22/Q22)))</f>
        <v>0.15384615384615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2</v>
      </c>
      <c r="CQ22" s="141">
        <v>20000</v>
      </c>
      <c r="CR22" s="141">
        <v>17000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95</v>
      </c>
      <c r="H23" s="89"/>
      <c r="I23" s="89" t="s">
        <v>90</v>
      </c>
      <c r="J23" s="89"/>
      <c r="K23" s="181"/>
      <c r="L23" s="80">
        <v>11</v>
      </c>
      <c r="M23" s="80">
        <v>0</v>
      </c>
      <c r="N23" s="80">
        <v>50</v>
      </c>
      <c r="O23" s="91">
        <v>2</v>
      </c>
      <c r="P23" s="92">
        <v>0</v>
      </c>
      <c r="Q23" s="93">
        <f>O23+P23</f>
        <v>2</v>
      </c>
      <c r="R23" s="81">
        <f>IFERROR(Q23/N23,"-")</f>
        <v>0.04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96</v>
      </c>
      <c r="C24" s="189" t="s">
        <v>58</v>
      </c>
      <c r="D24" s="189"/>
      <c r="E24" s="189" t="s">
        <v>97</v>
      </c>
      <c r="F24" s="189" t="s">
        <v>98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11</v>
      </c>
      <c r="P24" s="92">
        <v>0</v>
      </c>
      <c r="Q24" s="93">
        <f>O24+P24</f>
        <v>11</v>
      </c>
      <c r="R24" s="81" t="str">
        <f>IFERROR(Q24/N24,"-")</f>
        <v>-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2</v>
      </c>
      <c r="AO24" s="101">
        <f>IF(Q24=0,"",IF(AN24=0,"",(AN24/Q24)))</f>
        <v>0.18181818181818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0.090909090909091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7</v>
      </c>
      <c r="BP24" s="120">
        <f>IF(Q24=0,"",IF(BO24=0,"",(BO24/Q24)))</f>
        <v>0.63636363636364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0.090909090909091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100</v>
      </c>
      <c r="F25" s="189" t="s">
        <v>101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5</v>
      </c>
      <c r="P25" s="92">
        <v>0</v>
      </c>
      <c r="Q25" s="93">
        <f>O25+P25</f>
        <v>5</v>
      </c>
      <c r="R25" s="81" t="str">
        <f>IFERROR(Q25/N25,"-")</f>
        <v>-</v>
      </c>
      <c r="S25" s="80">
        <v>0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0.2</v>
      </c>
      <c r="Y25" s="186">
        <v>6000</v>
      </c>
      <c r="Z25" s="187">
        <f>IFERROR(Y25/Q25,"-")</f>
        <v>1200</v>
      </c>
      <c r="AA25" s="187">
        <f>IFERROR(Y25/W25,"-")</f>
        <v>6000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0.2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>
        <v>1</v>
      </c>
      <c r="BG25" s="113">
        <f>IF(Q25=0,"",IF(BF25=0,"",(BF25/Q25)))</f>
        <v>0.2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0.2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2</v>
      </c>
      <c r="BY25" s="127">
        <f>IF(Q25=0,"",IF(BX25=0,"",(BX25/Q25)))</f>
        <v>0.4</v>
      </c>
      <c r="BZ25" s="128">
        <v>1</v>
      </c>
      <c r="CA25" s="129">
        <f>IFERROR(BZ25/BX25,"-")</f>
        <v>0.5</v>
      </c>
      <c r="CB25" s="130">
        <v>6000</v>
      </c>
      <c r="CC25" s="131">
        <f>IFERROR(CB25/BX25,"-")</f>
        <v>3000</v>
      </c>
      <c r="CD25" s="132"/>
      <c r="CE25" s="132">
        <v>1</v>
      </c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6000</v>
      </c>
      <c r="CR25" s="141">
        <v>6000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102</v>
      </c>
      <c r="C26" s="189" t="s">
        <v>58</v>
      </c>
      <c r="D26" s="189"/>
      <c r="E26" s="189" t="s">
        <v>103</v>
      </c>
      <c r="F26" s="189" t="s">
        <v>104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4</v>
      </c>
      <c r="P26" s="92">
        <v>0</v>
      </c>
      <c r="Q26" s="93">
        <f>O26+P26</f>
        <v>4</v>
      </c>
      <c r="R26" s="81" t="str">
        <f>IFERROR(Q26/N26,"-")</f>
        <v>-</v>
      </c>
      <c r="S26" s="80">
        <v>0</v>
      </c>
      <c r="T26" s="80">
        <v>1</v>
      </c>
      <c r="U26" s="81">
        <f>IFERROR(T26/(Q26),"-")</f>
        <v>0.25</v>
      </c>
      <c r="V26" s="82"/>
      <c r="W26" s="83">
        <v>1</v>
      </c>
      <c r="X26" s="81">
        <f>IF(Q26=0,"-",W26/Q26)</f>
        <v>0.25</v>
      </c>
      <c r="Y26" s="186">
        <v>3000</v>
      </c>
      <c r="Z26" s="187">
        <f>IFERROR(Y26/Q26,"-")</f>
        <v>750</v>
      </c>
      <c r="AA26" s="187">
        <f>IFERROR(Y26/W26,"-")</f>
        <v>3000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0.25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2</v>
      </c>
      <c r="BP26" s="120">
        <f>IF(Q26=0,"",IF(BO26=0,"",(BO26/Q26)))</f>
        <v>0.5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1</v>
      </c>
      <c r="BY26" s="127">
        <f>IF(Q26=0,"",IF(BX26=0,"",(BX26/Q26)))</f>
        <v>0.25</v>
      </c>
      <c r="BZ26" s="128">
        <v>1</v>
      </c>
      <c r="CA26" s="129">
        <f>IFERROR(BZ26/BX26,"-")</f>
        <v>1</v>
      </c>
      <c r="CB26" s="130">
        <v>3000</v>
      </c>
      <c r="CC26" s="131">
        <f>IFERROR(CB26/BX26,"-")</f>
        <v>3000</v>
      </c>
      <c r="CD26" s="132">
        <v>1</v>
      </c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3000</v>
      </c>
      <c r="CR26" s="141">
        <v>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106</v>
      </c>
      <c r="F27" s="189" t="s">
        <v>106</v>
      </c>
      <c r="G27" s="189" t="s">
        <v>66</v>
      </c>
      <c r="H27" s="89"/>
      <c r="I27" s="89"/>
      <c r="J27" s="89"/>
      <c r="K27" s="181"/>
      <c r="L27" s="80">
        <v>88</v>
      </c>
      <c r="M27" s="80">
        <v>42</v>
      </c>
      <c r="N27" s="80">
        <v>22</v>
      </c>
      <c r="O27" s="91">
        <v>12</v>
      </c>
      <c r="P27" s="92">
        <v>0</v>
      </c>
      <c r="Q27" s="93">
        <f>O27+P27</f>
        <v>12</v>
      </c>
      <c r="R27" s="81">
        <f>IFERROR(Q27/N27,"-")</f>
        <v>0.54545454545455</v>
      </c>
      <c r="S27" s="80">
        <v>3</v>
      </c>
      <c r="T27" s="80">
        <v>3</v>
      </c>
      <c r="U27" s="81">
        <f>IFERROR(T27/(Q27),"-")</f>
        <v>0.25</v>
      </c>
      <c r="V27" s="82"/>
      <c r="W27" s="83">
        <v>3</v>
      </c>
      <c r="X27" s="81">
        <f>IF(Q27=0,"-",W27/Q27)</f>
        <v>0.25</v>
      </c>
      <c r="Y27" s="186">
        <v>20700</v>
      </c>
      <c r="Z27" s="187">
        <f>IFERROR(Y27/Q27,"-")</f>
        <v>1725</v>
      </c>
      <c r="AA27" s="187">
        <f>IFERROR(Y27/W27,"-")</f>
        <v>6900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5</v>
      </c>
      <c r="BP27" s="120">
        <f>IF(Q27=0,"",IF(BO27=0,"",(BO27/Q27)))</f>
        <v>0.41666666666667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4</v>
      </c>
      <c r="BY27" s="127">
        <f>IF(Q27=0,"",IF(BX27=0,"",(BX27/Q27)))</f>
        <v>0.33333333333333</v>
      </c>
      <c r="BZ27" s="128">
        <v>3</v>
      </c>
      <c r="CA27" s="129">
        <f>IFERROR(BZ27/BX27,"-")</f>
        <v>0.75</v>
      </c>
      <c r="CB27" s="130">
        <v>15700</v>
      </c>
      <c r="CC27" s="131">
        <f>IFERROR(CB27/BX27,"-")</f>
        <v>3925</v>
      </c>
      <c r="CD27" s="132">
        <v>3</v>
      </c>
      <c r="CE27" s="132"/>
      <c r="CF27" s="132"/>
      <c r="CG27" s="133">
        <v>3</v>
      </c>
      <c r="CH27" s="134">
        <f>IF(Q27=0,"",IF(CG27=0,"",(CG27/Q27)))</f>
        <v>0.25</v>
      </c>
      <c r="CI27" s="135">
        <v>1</v>
      </c>
      <c r="CJ27" s="136">
        <f>IFERROR(CI27/CG27,"-")</f>
        <v>0.33333333333333</v>
      </c>
      <c r="CK27" s="137">
        <v>10000</v>
      </c>
      <c r="CL27" s="138">
        <f>IFERROR(CK27/CG27,"-")</f>
        <v>3333.3333333333</v>
      </c>
      <c r="CM27" s="139"/>
      <c r="CN27" s="139">
        <v>1</v>
      </c>
      <c r="CO27" s="139"/>
      <c r="CP27" s="140">
        <v>3</v>
      </c>
      <c r="CQ27" s="141">
        <v>20700</v>
      </c>
      <c r="CR27" s="141">
        <v>10000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0.025</v>
      </c>
      <c r="B28" s="189" t="s">
        <v>107</v>
      </c>
      <c r="C28" s="189" t="s">
        <v>58</v>
      </c>
      <c r="D28" s="189"/>
      <c r="E28" s="189" t="s">
        <v>59</v>
      </c>
      <c r="F28" s="189" t="s">
        <v>60</v>
      </c>
      <c r="G28" s="189" t="s">
        <v>61</v>
      </c>
      <c r="H28" s="89" t="s">
        <v>108</v>
      </c>
      <c r="I28" s="89" t="s">
        <v>109</v>
      </c>
      <c r="J28" s="89" t="s">
        <v>110</v>
      </c>
      <c r="K28" s="181">
        <v>240000</v>
      </c>
      <c r="L28" s="80">
        <v>0</v>
      </c>
      <c r="M28" s="80">
        <v>0</v>
      </c>
      <c r="N28" s="80">
        <v>0</v>
      </c>
      <c r="O28" s="91">
        <v>2</v>
      </c>
      <c r="P28" s="92">
        <v>0</v>
      </c>
      <c r="Q28" s="93">
        <f>O28+P28</f>
        <v>2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>
        <f>IFERROR(K28/SUM(Q28:Q37),"-")</f>
        <v>10434.782608696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SUM(Y28:Y37)-SUM(K28:K37)</f>
        <v>-234000</v>
      </c>
      <c r="AC28" s="85">
        <f>SUM(Y28:Y37)/SUM(K28:K37)</f>
        <v>0.025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0.5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111</v>
      </c>
      <c r="C29" s="189" t="s">
        <v>58</v>
      </c>
      <c r="D29" s="189"/>
      <c r="E29" s="189" t="s">
        <v>112</v>
      </c>
      <c r="F29" s="189" t="s">
        <v>113</v>
      </c>
      <c r="G29" s="189" t="s">
        <v>61</v>
      </c>
      <c r="H29" s="89" t="s">
        <v>114</v>
      </c>
      <c r="I29" s="89" t="s">
        <v>109</v>
      </c>
      <c r="J29" s="89" t="s">
        <v>110</v>
      </c>
      <c r="K29" s="181"/>
      <c r="L29" s="80">
        <v>0</v>
      </c>
      <c r="M29" s="80">
        <v>0</v>
      </c>
      <c r="N29" s="80">
        <v>0</v>
      </c>
      <c r="O29" s="91">
        <v>4</v>
      </c>
      <c r="P29" s="92">
        <v>0</v>
      </c>
      <c r="Q29" s="93">
        <f>O29+P29</f>
        <v>4</v>
      </c>
      <c r="R29" s="81" t="str">
        <f>IFERROR(Q29/N29,"-")</f>
        <v>-</v>
      </c>
      <c r="S29" s="80">
        <v>0</v>
      </c>
      <c r="T29" s="80">
        <v>2</v>
      </c>
      <c r="U29" s="81">
        <f>IFERROR(T29/(Q29),"-")</f>
        <v>0.5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4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115</v>
      </c>
      <c r="C30" s="189" t="s">
        <v>58</v>
      </c>
      <c r="D30" s="189"/>
      <c r="E30" s="189" t="s">
        <v>87</v>
      </c>
      <c r="F30" s="189" t="s">
        <v>88</v>
      </c>
      <c r="G30" s="189" t="s">
        <v>61</v>
      </c>
      <c r="H30" s="89" t="s">
        <v>116</v>
      </c>
      <c r="I30" s="89" t="s">
        <v>109</v>
      </c>
      <c r="J30" s="89" t="s">
        <v>110</v>
      </c>
      <c r="K30" s="181"/>
      <c r="L30" s="80">
        <v>0</v>
      </c>
      <c r="M30" s="80">
        <v>0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117</v>
      </c>
      <c r="C31" s="189" t="s">
        <v>58</v>
      </c>
      <c r="D31" s="189"/>
      <c r="E31" s="189" t="s">
        <v>118</v>
      </c>
      <c r="F31" s="189" t="s">
        <v>119</v>
      </c>
      <c r="G31" s="189" t="s">
        <v>61</v>
      </c>
      <c r="H31" s="89" t="s">
        <v>120</v>
      </c>
      <c r="I31" s="89" t="s">
        <v>109</v>
      </c>
      <c r="J31" s="190" t="s">
        <v>121</v>
      </c>
      <c r="K31" s="181"/>
      <c r="L31" s="80">
        <v>0</v>
      </c>
      <c r="M31" s="80">
        <v>0</v>
      </c>
      <c r="N31" s="80">
        <v>0</v>
      </c>
      <c r="O31" s="91">
        <v>3</v>
      </c>
      <c r="P31" s="92">
        <v>0</v>
      </c>
      <c r="Q31" s="93">
        <f>O31+P31</f>
        <v>3</v>
      </c>
      <c r="R31" s="81" t="str">
        <f>IFERROR(Q31/N31,"-")</f>
        <v>-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0.33333333333333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2</v>
      </c>
      <c r="BP31" s="120">
        <f>IF(Q31=0,"",IF(BO31=0,"",(BO31/Q31)))</f>
        <v>0.66666666666667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106</v>
      </c>
      <c r="F32" s="189" t="s">
        <v>106</v>
      </c>
      <c r="G32" s="189" t="s">
        <v>66</v>
      </c>
      <c r="H32" s="89" t="s">
        <v>123</v>
      </c>
      <c r="I32" s="89"/>
      <c r="J32" s="89"/>
      <c r="K32" s="181"/>
      <c r="L32" s="80">
        <v>12</v>
      </c>
      <c r="M32" s="80">
        <v>8</v>
      </c>
      <c r="N32" s="80">
        <v>2</v>
      </c>
      <c r="O32" s="91">
        <v>3</v>
      </c>
      <c r="P32" s="92">
        <v>0</v>
      </c>
      <c r="Q32" s="93">
        <f>O32+P32</f>
        <v>3</v>
      </c>
      <c r="R32" s="81">
        <f>IFERROR(Q32/N32,"-")</f>
        <v>1.5</v>
      </c>
      <c r="S32" s="80">
        <v>0</v>
      </c>
      <c r="T32" s="80">
        <v>1</v>
      </c>
      <c r="U32" s="81">
        <f>IFERROR(T32/(Q32),"-")</f>
        <v>0.33333333333333</v>
      </c>
      <c r="V32" s="82"/>
      <c r="W32" s="83">
        <v>1</v>
      </c>
      <c r="X32" s="81">
        <f>IF(Q32=0,"-",W32/Q32)</f>
        <v>0.33333333333333</v>
      </c>
      <c r="Y32" s="186">
        <v>3000</v>
      </c>
      <c r="Z32" s="187">
        <f>IFERROR(Y32/Q32,"-")</f>
        <v>1000</v>
      </c>
      <c r="AA32" s="187">
        <f>IFERROR(Y32/W32,"-")</f>
        <v>3000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0.33333333333333</v>
      </c>
      <c r="BH32" s="112">
        <v>1</v>
      </c>
      <c r="BI32" s="114">
        <f>IFERROR(BH32/BF32,"-")</f>
        <v>1</v>
      </c>
      <c r="BJ32" s="115">
        <v>3000</v>
      </c>
      <c r="BK32" s="116">
        <f>IFERROR(BJ32/BF32,"-")</f>
        <v>3000</v>
      </c>
      <c r="BL32" s="117">
        <v>1</v>
      </c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0.33333333333333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0.33333333333333</v>
      </c>
      <c r="CI32" s="135">
        <v>1</v>
      </c>
      <c r="CJ32" s="136">
        <f>IFERROR(CI32/CG32,"-")</f>
        <v>1</v>
      </c>
      <c r="CK32" s="137">
        <v>105000</v>
      </c>
      <c r="CL32" s="138">
        <f>IFERROR(CK32/CG32,"-")</f>
        <v>105000</v>
      </c>
      <c r="CM32" s="139"/>
      <c r="CN32" s="139"/>
      <c r="CO32" s="139">
        <v>1</v>
      </c>
      <c r="CP32" s="140">
        <v>1</v>
      </c>
      <c r="CQ32" s="141">
        <v>3000</v>
      </c>
      <c r="CR32" s="141">
        <v>105000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/>
      <c r="B33" s="189" t="s">
        <v>124</v>
      </c>
      <c r="C33" s="189" t="s">
        <v>58</v>
      </c>
      <c r="D33" s="189"/>
      <c r="E33" s="189" t="s">
        <v>125</v>
      </c>
      <c r="F33" s="189" t="s">
        <v>126</v>
      </c>
      <c r="G33" s="189" t="s">
        <v>61</v>
      </c>
      <c r="H33" s="89" t="s">
        <v>108</v>
      </c>
      <c r="I33" s="89" t="s">
        <v>109</v>
      </c>
      <c r="J33" s="89" t="s">
        <v>127</v>
      </c>
      <c r="K33" s="181"/>
      <c r="L33" s="80">
        <v>0</v>
      </c>
      <c r="M33" s="80">
        <v>0</v>
      </c>
      <c r="N33" s="80">
        <v>0</v>
      </c>
      <c r="O33" s="91">
        <v>4</v>
      </c>
      <c r="P33" s="92">
        <v>0</v>
      </c>
      <c r="Q33" s="93">
        <f>O33+P33</f>
        <v>4</v>
      </c>
      <c r="R33" s="81" t="str">
        <f>IFERROR(Q33/N33,"-")</f>
        <v>-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1</v>
      </c>
      <c r="AX33" s="107">
        <f>IF(Q33=0,"",IF(AW33=0,"",(AW33/Q33)))</f>
        <v>0.25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1</v>
      </c>
      <c r="BG33" s="113">
        <f>IF(Q33=0,"",IF(BF33=0,"",(BF33/Q33)))</f>
        <v>0.25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2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128</v>
      </c>
      <c r="C34" s="189" t="s">
        <v>58</v>
      </c>
      <c r="D34" s="189"/>
      <c r="E34" s="189" t="s">
        <v>129</v>
      </c>
      <c r="F34" s="189" t="s">
        <v>94</v>
      </c>
      <c r="G34" s="189" t="s">
        <v>95</v>
      </c>
      <c r="H34" s="89" t="s">
        <v>114</v>
      </c>
      <c r="I34" s="89" t="s">
        <v>109</v>
      </c>
      <c r="J34" s="89" t="s">
        <v>127</v>
      </c>
      <c r="K34" s="181"/>
      <c r="L34" s="80">
        <v>3</v>
      </c>
      <c r="M34" s="80">
        <v>0</v>
      </c>
      <c r="N34" s="80">
        <v>28</v>
      </c>
      <c r="O34" s="91">
        <v>2</v>
      </c>
      <c r="P34" s="92">
        <v>0</v>
      </c>
      <c r="Q34" s="93">
        <f>O34+P34</f>
        <v>2</v>
      </c>
      <c r="R34" s="81">
        <f>IFERROR(Q34/N34,"-")</f>
        <v>0.071428571428571</v>
      </c>
      <c r="S34" s="80">
        <v>0</v>
      </c>
      <c r="T34" s="80">
        <v>2</v>
      </c>
      <c r="U34" s="81">
        <f>IFERROR(T34/(Q34),"-")</f>
        <v>1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>
        <v>1</v>
      </c>
      <c r="AX34" s="107">
        <f>IF(Q34=0,"",IF(AW34=0,"",(AW34/Q34)))</f>
        <v>0.5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1</v>
      </c>
      <c r="BY34" s="127">
        <f>IF(Q34=0,"",IF(BX34=0,"",(BX34/Q34)))</f>
        <v>0.5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130</v>
      </c>
      <c r="C35" s="189" t="s">
        <v>58</v>
      </c>
      <c r="D35" s="189"/>
      <c r="E35" s="189" t="s">
        <v>131</v>
      </c>
      <c r="F35" s="189" t="s">
        <v>132</v>
      </c>
      <c r="G35" s="189" t="s">
        <v>61</v>
      </c>
      <c r="H35" s="89" t="s">
        <v>116</v>
      </c>
      <c r="I35" s="89" t="s">
        <v>109</v>
      </c>
      <c r="J35" s="89" t="s">
        <v>127</v>
      </c>
      <c r="K35" s="181"/>
      <c r="L35" s="80">
        <v>0</v>
      </c>
      <c r="M35" s="80">
        <v>0</v>
      </c>
      <c r="N35" s="80">
        <v>0</v>
      </c>
      <c r="O35" s="91">
        <v>0</v>
      </c>
      <c r="P35" s="92">
        <v>0</v>
      </c>
      <c r="Q35" s="93">
        <f>O35+P35</f>
        <v>0</v>
      </c>
      <c r="R35" s="81" t="str">
        <f>IFERROR(Q35/N35,"-")</f>
        <v>-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133</v>
      </c>
      <c r="C36" s="189" t="s">
        <v>58</v>
      </c>
      <c r="D36" s="189"/>
      <c r="E36" s="189" t="s">
        <v>100</v>
      </c>
      <c r="F36" s="189" t="s">
        <v>101</v>
      </c>
      <c r="G36" s="189" t="s">
        <v>61</v>
      </c>
      <c r="H36" s="89" t="s">
        <v>120</v>
      </c>
      <c r="I36" s="89" t="s">
        <v>109</v>
      </c>
      <c r="J36" s="89" t="s">
        <v>134</v>
      </c>
      <c r="K36" s="181"/>
      <c r="L36" s="80">
        <v>0</v>
      </c>
      <c r="M36" s="80">
        <v>0</v>
      </c>
      <c r="N36" s="80">
        <v>0</v>
      </c>
      <c r="O36" s="91">
        <v>5</v>
      </c>
      <c r="P36" s="92">
        <v>0</v>
      </c>
      <c r="Q36" s="93">
        <f>O36+P36</f>
        <v>5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1</v>
      </c>
      <c r="X36" s="81">
        <f>IF(Q36=0,"-",W36/Q36)</f>
        <v>0.2</v>
      </c>
      <c r="Y36" s="186">
        <v>3000</v>
      </c>
      <c r="Z36" s="187">
        <f>IFERROR(Y36/Q36,"-")</f>
        <v>600</v>
      </c>
      <c r="AA36" s="187">
        <f>IFERROR(Y36/W36,"-")</f>
        <v>3000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0.2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0.2</v>
      </c>
      <c r="BH36" s="112">
        <v>1</v>
      </c>
      <c r="BI36" s="114">
        <f>IFERROR(BH36/BF36,"-")</f>
        <v>1</v>
      </c>
      <c r="BJ36" s="115">
        <v>3000</v>
      </c>
      <c r="BK36" s="116">
        <f>IFERROR(BJ36/BF36,"-")</f>
        <v>3000</v>
      </c>
      <c r="BL36" s="117">
        <v>1</v>
      </c>
      <c r="BM36" s="117"/>
      <c r="BN36" s="117"/>
      <c r="BO36" s="119">
        <v>1</v>
      </c>
      <c r="BP36" s="120">
        <f>IF(Q36=0,"",IF(BO36=0,"",(BO36/Q36)))</f>
        <v>0.2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0.2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>
        <v>1</v>
      </c>
      <c r="CH36" s="134">
        <f>IF(Q36=0,"",IF(CG36=0,"",(CG36/Q36)))</f>
        <v>0.2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1</v>
      </c>
      <c r="CQ36" s="141">
        <v>3000</v>
      </c>
      <c r="CR36" s="141">
        <v>3000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135</v>
      </c>
      <c r="C37" s="189" t="s">
        <v>58</v>
      </c>
      <c r="D37" s="189"/>
      <c r="E37" s="189" t="s">
        <v>106</v>
      </c>
      <c r="F37" s="189" t="s">
        <v>106</v>
      </c>
      <c r="G37" s="189" t="s">
        <v>66</v>
      </c>
      <c r="H37" s="89" t="s">
        <v>123</v>
      </c>
      <c r="I37" s="89"/>
      <c r="J37" s="89"/>
      <c r="K37" s="181"/>
      <c r="L37" s="80">
        <v>9</v>
      </c>
      <c r="M37" s="80">
        <v>7</v>
      </c>
      <c r="N37" s="80">
        <v>4</v>
      </c>
      <c r="O37" s="91">
        <v>0</v>
      </c>
      <c r="P37" s="92">
        <v>0</v>
      </c>
      <c r="Q37" s="93">
        <f>O37+P37</f>
        <v>0</v>
      </c>
      <c r="R37" s="81">
        <f>IFERROR(Q37/N37,"-")</f>
        <v>0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0.4075</v>
      </c>
      <c r="B38" s="189" t="s">
        <v>136</v>
      </c>
      <c r="C38" s="189" t="s">
        <v>58</v>
      </c>
      <c r="D38" s="189"/>
      <c r="E38" s="189" t="s">
        <v>131</v>
      </c>
      <c r="F38" s="189" t="s">
        <v>132</v>
      </c>
      <c r="G38" s="189" t="s">
        <v>61</v>
      </c>
      <c r="H38" s="89" t="s">
        <v>137</v>
      </c>
      <c r="I38" s="89" t="s">
        <v>138</v>
      </c>
      <c r="J38" s="89" t="s">
        <v>139</v>
      </c>
      <c r="K38" s="181">
        <v>400000</v>
      </c>
      <c r="L38" s="80">
        <v>0</v>
      </c>
      <c r="M38" s="80">
        <v>0</v>
      </c>
      <c r="N38" s="80">
        <v>0</v>
      </c>
      <c r="O38" s="91">
        <v>4</v>
      </c>
      <c r="P38" s="92">
        <v>0</v>
      </c>
      <c r="Q38" s="93">
        <f>O38+P38</f>
        <v>4</v>
      </c>
      <c r="R38" s="81" t="str">
        <f>IFERROR(Q38/N38,"-")</f>
        <v>-</v>
      </c>
      <c r="S38" s="80">
        <v>0</v>
      </c>
      <c r="T38" s="80">
        <v>3</v>
      </c>
      <c r="U38" s="81">
        <f>IFERROR(T38/(Q38),"-")</f>
        <v>0.75</v>
      </c>
      <c r="V38" s="82">
        <f>IFERROR(K38/SUM(Q38:Q42),"-")</f>
        <v>12121.212121212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SUM(Y38:Y42)-SUM(K38:K42)</f>
        <v>-237000</v>
      </c>
      <c r="AC38" s="85">
        <f>SUM(Y38:Y42)/SUM(K38:K42)</f>
        <v>0.4075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0.25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>
        <v>1</v>
      </c>
      <c r="AX38" s="107">
        <f>IF(Q38=0,"",IF(AW38=0,"",(AW38/Q38)))</f>
        <v>0.25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0.25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140</v>
      </c>
      <c r="C39" s="189" t="s">
        <v>58</v>
      </c>
      <c r="D39" s="189"/>
      <c r="E39" s="189" t="s">
        <v>141</v>
      </c>
      <c r="F39" s="189" t="s">
        <v>142</v>
      </c>
      <c r="G39" s="189" t="s">
        <v>61</v>
      </c>
      <c r="H39" s="89"/>
      <c r="I39" s="89" t="s">
        <v>138</v>
      </c>
      <c r="J39" s="89"/>
      <c r="K39" s="181"/>
      <c r="L39" s="80">
        <v>0</v>
      </c>
      <c r="M39" s="80">
        <v>0</v>
      </c>
      <c r="N39" s="80">
        <v>0</v>
      </c>
      <c r="O39" s="91">
        <v>7</v>
      </c>
      <c r="P39" s="92">
        <v>0</v>
      </c>
      <c r="Q39" s="93">
        <f>O39+P39</f>
        <v>7</v>
      </c>
      <c r="R39" s="81" t="str">
        <f>IFERROR(Q39/N39,"-")</f>
        <v>-</v>
      </c>
      <c r="S39" s="80">
        <v>0</v>
      </c>
      <c r="T39" s="80">
        <v>1</v>
      </c>
      <c r="U39" s="81">
        <f>IFERROR(T39/(Q39),"-")</f>
        <v>0.14285714285714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>
        <v>1</v>
      </c>
      <c r="AX39" s="107">
        <f>IF(Q39=0,"",IF(AW39=0,"",(AW39/Q39)))</f>
        <v>0.14285714285714</v>
      </c>
      <c r="AY39" s="106"/>
      <c r="AZ39" s="108">
        <f>IFERROR(AY39/AW39,"-")</f>
        <v>0</v>
      </c>
      <c r="BA39" s="109"/>
      <c r="BB39" s="110">
        <f>IFERROR(BA39/AW39,"-")</f>
        <v>0</v>
      </c>
      <c r="BC39" s="111"/>
      <c r="BD39" s="111"/>
      <c r="BE39" s="111"/>
      <c r="BF39" s="112">
        <v>1</v>
      </c>
      <c r="BG39" s="113">
        <f>IF(Q39=0,"",IF(BF39=0,"",(BF39/Q39)))</f>
        <v>0.14285714285714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0.14285714285714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2</v>
      </c>
      <c r="BY39" s="127">
        <f>IF(Q39=0,"",IF(BX39=0,"",(BX39/Q39)))</f>
        <v>0.28571428571429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2</v>
      </c>
      <c r="CH39" s="134">
        <f>IF(Q39=0,"",IF(CG39=0,"",(CG39/Q39)))</f>
        <v>0.28571428571429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143</v>
      </c>
      <c r="C40" s="189" t="s">
        <v>58</v>
      </c>
      <c r="D40" s="189"/>
      <c r="E40" s="189" t="s">
        <v>144</v>
      </c>
      <c r="F40" s="189" t="s">
        <v>145</v>
      </c>
      <c r="G40" s="189" t="s">
        <v>61</v>
      </c>
      <c r="H40" s="89"/>
      <c r="I40" s="89" t="s">
        <v>138</v>
      </c>
      <c r="J40" s="89"/>
      <c r="K40" s="181"/>
      <c r="L40" s="80">
        <v>0</v>
      </c>
      <c r="M40" s="80">
        <v>0</v>
      </c>
      <c r="N40" s="80">
        <v>0</v>
      </c>
      <c r="O40" s="91">
        <v>5</v>
      </c>
      <c r="P40" s="92">
        <v>0</v>
      </c>
      <c r="Q40" s="93">
        <f>O40+P40</f>
        <v>5</v>
      </c>
      <c r="R40" s="81" t="str">
        <f>IFERROR(Q40/N40,"-")</f>
        <v>-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1</v>
      </c>
      <c r="AO40" s="101">
        <f>IF(Q40=0,"",IF(AN40=0,"",(AN40/Q40)))</f>
        <v>0.2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2</v>
      </c>
      <c r="BP40" s="120">
        <f>IF(Q40=0,"",IF(BO40=0,"",(BO40/Q40)))</f>
        <v>0.4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2</v>
      </c>
      <c r="BY40" s="127">
        <f>IF(Q40=0,"",IF(BX40=0,"",(BX40/Q40)))</f>
        <v>0.4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146</v>
      </c>
      <c r="C41" s="189" t="s">
        <v>58</v>
      </c>
      <c r="D41" s="189"/>
      <c r="E41" s="189" t="s">
        <v>112</v>
      </c>
      <c r="F41" s="189" t="s">
        <v>113</v>
      </c>
      <c r="G41" s="189" t="s">
        <v>61</v>
      </c>
      <c r="H41" s="89"/>
      <c r="I41" s="89" t="s">
        <v>138</v>
      </c>
      <c r="J41" s="89"/>
      <c r="K41" s="181"/>
      <c r="L41" s="80">
        <v>0</v>
      </c>
      <c r="M41" s="80">
        <v>0</v>
      </c>
      <c r="N41" s="80">
        <v>0</v>
      </c>
      <c r="O41" s="91">
        <v>12</v>
      </c>
      <c r="P41" s="92">
        <v>0</v>
      </c>
      <c r="Q41" s="93">
        <f>O41+P41</f>
        <v>12</v>
      </c>
      <c r="R41" s="81" t="str">
        <f>IFERROR(Q41/N41,"-")</f>
        <v>-</v>
      </c>
      <c r="S41" s="80">
        <v>0</v>
      </c>
      <c r="T41" s="80">
        <v>2</v>
      </c>
      <c r="U41" s="81">
        <f>IFERROR(T41/(Q41),"-")</f>
        <v>0.16666666666667</v>
      </c>
      <c r="V41" s="82"/>
      <c r="W41" s="83">
        <v>1</v>
      </c>
      <c r="X41" s="81">
        <f>IF(Q41=0,"-",W41/Q41)</f>
        <v>0.083333333333333</v>
      </c>
      <c r="Y41" s="186">
        <v>3000</v>
      </c>
      <c r="Z41" s="187">
        <f>IFERROR(Y41/Q41,"-")</f>
        <v>250</v>
      </c>
      <c r="AA41" s="187">
        <f>IFERROR(Y41/W41,"-")</f>
        <v>3000</v>
      </c>
      <c r="AB41" s="181"/>
      <c r="AC41" s="85"/>
      <c r="AD41" s="78"/>
      <c r="AE41" s="94">
        <v>1</v>
      </c>
      <c r="AF41" s="95">
        <f>IF(Q41=0,"",IF(AE41=0,"",(AE41/Q41)))</f>
        <v>0.083333333333333</v>
      </c>
      <c r="AG41" s="94"/>
      <c r="AH41" s="96">
        <f>IFERROR(AG41/AE41,"-")</f>
        <v>0</v>
      </c>
      <c r="AI41" s="97"/>
      <c r="AJ41" s="98">
        <f>IFERROR(AI41/AE41,"-")</f>
        <v>0</v>
      </c>
      <c r="AK41" s="99"/>
      <c r="AL41" s="99"/>
      <c r="AM41" s="99"/>
      <c r="AN41" s="100">
        <v>3</v>
      </c>
      <c r="AO41" s="101">
        <f>IF(Q41=0,"",IF(AN41=0,"",(AN41/Q41)))</f>
        <v>0.25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>
        <v>1</v>
      </c>
      <c r="AX41" s="107">
        <f>IF(Q41=0,"",IF(AW41=0,"",(AW41/Q41)))</f>
        <v>0.083333333333333</v>
      </c>
      <c r="AY41" s="106"/>
      <c r="AZ41" s="108">
        <f>IFERROR(AY41/AW41,"-")</f>
        <v>0</v>
      </c>
      <c r="BA41" s="109"/>
      <c r="BB41" s="110">
        <f>IFERROR(BA41/AW41,"-")</f>
        <v>0</v>
      </c>
      <c r="BC41" s="111"/>
      <c r="BD41" s="111"/>
      <c r="BE41" s="111"/>
      <c r="BF41" s="112">
        <v>2</v>
      </c>
      <c r="BG41" s="113">
        <f>IF(Q41=0,"",IF(BF41=0,"",(BF41/Q41)))</f>
        <v>0.16666666666667</v>
      </c>
      <c r="BH41" s="112">
        <v>1</v>
      </c>
      <c r="BI41" s="114">
        <f>IFERROR(BH41/BF41,"-")</f>
        <v>0.5</v>
      </c>
      <c r="BJ41" s="115">
        <v>3000</v>
      </c>
      <c r="BK41" s="116">
        <f>IFERROR(BJ41/BF41,"-")</f>
        <v>1500</v>
      </c>
      <c r="BL41" s="117">
        <v>1</v>
      </c>
      <c r="BM41" s="117"/>
      <c r="BN41" s="117"/>
      <c r="BO41" s="119">
        <v>2</v>
      </c>
      <c r="BP41" s="120">
        <f>IF(Q41=0,"",IF(BO41=0,"",(BO41/Q41)))</f>
        <v>0.16666666666667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2</v>
      </c>
      <c r="BY41" s="127">
        <f>IF(Q41=0,"",IF(BX41=0,"",(BX41/Q41)))</f>
        <v>0.16666666666667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>
        <v>1</v>
      </c>
      <c r="CH41" s="134">
        <f>IF(Q41=0,"",IF(CG41=0,"",(CG41/Q41)))</f>
        <v>0.083333333333333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1</v>
      </c>
      <c r="CQ41" s="141">
        <v>3000</v>
      </c>
      <c r="CR41" s="141">
        <v>3000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147</v>
      </c>
      <c r="C42" s="189" t="s">
        <v>58</v>
      </c>
      <c r="D42" s="189"/>
      <c r="E42" s="189" t="s">
        <v>106</v>
      </c>
      <c r="F42" s="189" t="s">
        <v>106</v>
      </c>
      <c r="G42" s="189" t="s">
        <v>66</v>
      </c>
      <c r="H42" s="89"/>
      <c r="I42" s="89"/>
      <c r="J42" s="89"/>
      <c r="K42" s="181"/>
      <c r="L42" s="80">
        <v>49</v>
      </c>
      <c r="M42" s="80">
        <v>34</v>
      </c>
      <c r="N42" s="80">
        <v>17</v>
      </c>
      <c r="O42" s="91">
        <v>5</v>
      </c>
      <c r="P42" s="92">
        <v>0</v>
      </c>
      <c r="Q42" s="93">
        <f>O42+P42</f>
        <v>5</v>
      </c>
      <c r="R42" s="81">
        <f>IFERROR(Q42/N42,"-")</f>
        <v>0.29411764705882</v>
      </c>
      <c r="S42" s="80">
        <v>0</v>
      </c>
      <c r="T42" s="80">
        <v>1</v>
      </c>
      <c r="U42" s="81">
        <f>IFERROR(T42/(Q42),"-")</f>
        <v>0.2</v>
      </c>
      <c r="V42" s="82"/>
      <c r="W42" s="83">
        <v>0</v>
      </c>
      <c r="X42" s="81">
        <f>IF(Q42=0,"-",W42/Q42)</f>
        <v>0</v>
      </c>
      <c r="Y42" s="186">
        <v>160000</v>
      </c>
      <c r="Z42" s="187">
        <f>IFERROR(Y42/Q42,"-")</f>
        <v>32000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2</v>
      </c>
      <c r="BP42" s="120">
        <f>IF(Q42=0,"",IF(BO42=0,"",(BO42/Q42)))</f>
        <v>0.4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0.4</v>
      </c>
      <c r="BZ42" s="128">
        <v>1</v>
      </c>
      <c r="CA42" s="129">
        <f>IFERROR(BZ42/BX42,"-")</f>
        <v>0.5</v>
      </c>
      <c r="CB42" s="130">
        <v>195000</v>
      </c>
      <c r="CC42" s="131">
        <f>IFERROR(CB42/BX42,"-")</f>
        <v>97500</v>
      </c>
      <c r="CD42" s="132"/>
      <c r="CE42" s="132"/>
      <c r="CF42" s="132">
        <v>1</v>
      </c>
      <c r="CG42" s="133">
        <v>1</v>
      </c>
      <c r="CH42" s="134">
        <f>IF(Q42=0,"",IF(CG42=0,"",(CG42/Q42)))</f>
        <v>0.2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160000</v>
      </c>
      <c r="CR42" s="141">
        <v>195000</v>
      </c>
      <c r="CS42" s="141"/>
      <c r="CT42" s="142" t="str">
        <f>IF(AND(CR42=0,CS42=0),"",IF(AND(CR42&lt;=100000,CS42&lt;=100000),"",IF(CR42/CQ42&gt;0.7,"男高",IF(CS42/CQ42&gt;0.7,"女高",""))))</f>
        <v>男高</v>
      </c>
    </row>
    <row r="43" spans="1:99">
      <c r="A43" s="79">
        <f>AC43</f>
        <v>0.127</v>
      </c>
      <c r="B43" s="189" t="s">
        <v>148</v>
      </c>
      <c r="C43" s="189" t="s">
        <v>58</v>
      </c>
      <c r="D43" s="189"/>
      <c r="E43" s="189" t="s">
        <v>149</v>
      </c>
      <c r="F43" s="189" t="s">
        <v>150</v>
      </c>
      <c r="G43" s="189" t="s">
        <v>61</v>
      </c>
      <c r="H43" s="89" t="s">
        <v>151</v>
      </c>
      <c r="I43" s="89" t="s">
        <v>138</v>
      </c>
      <c r="J43" s="89" t="s">
        <v>152</v>
      </c>
      <c r="K43" s="181">
        <v>200000</v>
      </c>
      <c r="L43" s="80">
        <v>0</v>
      </c>
      <c r="M43" s="80">
        <v>0</v>
      </c>
      <c r="N43" s="80">
        <v>0</v>
      </c>
      <c r="O43" s="91">
        <v>2</v>
      </c>
      <c r="P43" s="92">
        <v>0</v>
      </c>
      <c r="Q43" s="93">
        <f>O43+P43</f>
        <v>2</v>
      </c>
      <c r="R43" s="81" t="str">
        <f>IFERROR(Q43/N43,"-")</f>
        <v>-</v>
      </c>
      <c r="S43" s="80">
        <v>0</v>
      </c>
      <c r="T43" s="80">
        <v>1</v>
      </c>
      <c r="U43" s="81">
        <f>IFERROR(T43/(Q43),"-")</f>
        <v>0.5</v>
      </c>
      <c r="V43" s="82">
        <f>IFERROR(K43/SUM(Q43:Q46),"-")</f>
        <v>12500</v>
      </c>
      <c r="W43" s="83">
        <v>1</v>
      </c>
      <c r="X43" s="81">
        <f>IF(Q43=0,"-",W43/Q43)</f>
        <v>0.5</v>
      </c>
      <c r="Y43" s="186">
        <v>7000</v>
      </c>
      <c r="Z43" s="187">
        <f>IFERROR(Y43/Q43,"-")</f>
        <v>3500</v>
      </c>
      <c r="AA43" s="187">
        <f>IFERROR(Y43/W43,"-")</f>
        <v>7000</v>
      </c>
      <c r="AB43" s="181">
        <f>SUM(Y43:Y46)-SUM(K43:K46)</f>
        <v>-174600</v>
      </c>
      <c r="AC43" s="85">
        <f>SUM(Y43:Y46)/SUM(K43:K46)</f>
        <v>0.127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0.5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>
        <v>1</v>
      </c>
      <c r="CH43" s="134">
        <f>IF(Q43=0,"",IF(CG43=0,"",(CG43/Q43)))</f>
        <v>0.5</v>
      </c>
      <c r="CI43" s="135">
        <v>1</v>
      </c>
      <c r="CJ43" s="136">
        <f>IFERROR(CI43/CG43,"-")</f>
        <v>1</v>
      </c>
      <c r="CK43" s="137">
        <v>7000</v>
      </c>
      <c r="CL43" s="138">
        <f>IFERROR(CK43/CG43,"-")</f>
        <v>7000</v>
      </c>
      <c r="CM43" s="139"/>
      <c r="CN43" s="139">
        <v>1</v>
      </c>
      <c r="CO43" s="139"/>
      <c r="CP43" s="140">
        <v>1</v>
      </c>
      <c r="CQ43" s="141">
        <v>7000</v>
      </c>
      <c r="CR43" s="141">
        <v>7000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153</v>
      </c>
      <c r="C44" s="189" t="s">
        <v>58</v>
      </c>
      <c r="D44" s="189"/>
      <c r="E44" s="189" t="s">
        <v>131</v>
      </c>
      <c r="F44" s="189" t="s">
        <v>132</v>
      </c>
      <c r="G44" s="189" t="s">
        <v>61</v>
      </c>
      <c r="H44" s="89"/>
      <c r="I44" s="89" t="s">
        <v>138</v>
      </c>
      <c r="J44" s="89" t="s">
        <v>154</v>
      </c>
      <c r="K44" s="181"/>
      <c r="L44" s="80">
        <v>0</v>
      </c>
      <c r="M44" s="80">
        <v>0</v>
      </c>
      <c r="N44" s="80">
        <v>0</v>
      </c>
      <c r="O44" s="91">
        <v>6</v>
      </c>
      <c r="P44" s="92">
        <v>0</v>
      </c>
      <c r="Q44" s="93">
        <f>O44+P44</f>
        <v>6</v>
      </c>
      <c r="R44" s="81" t="str">
        <f>IFERROR(Q44/N44,"-")</f>
        <v>-</v>
      </c>
      <c r="S44" s="80">
        <v>0</v>
      </c>
      <c r="T44" s="80">
        <v>1</v>
      </c>
      <c r="U44" s="81">
        <f>IFERROR(T44/(Q44),"-")</f>
        <v>0.16666666666667</v>
      </c>
      <c r="V44" s="82"/>
      <c r="W44" s="83">
        <v>1</v>
      </c>
      <c r="X44" s="81">
        <f>IF(Q44=0,"-",W44/Q44)</f>
        <v>0.16666666666667</v>
      </c>
      <c r="Y44" s="186">
        <v>0</v>
      </c>
      <c r="Z44" s="187">
        <f>IFERROR(Y44/Q44,"-")</f>
        <v>0</v>
      </c>
      <c r="AA44" s="187">
        <f>IFERROR(Y44/W44,"-")</f>
        <v>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0.16666666666667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2</v>
      </c>
      <c r="BP44" s="120">
        <f>IF(Q44=0,"",IF(BO44=0,"",(BO44/Q44)))</f>
        <v>0.33333333333333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3</v>
      </c>
      <c r="BY44" s="127">
        <f>IF(Q44=0,"",IF(BX44=0,"",(BX44/Q44)))</f>
        <v>0.5</v>
      </c>
      <c r="BZ44" s="128">
        <v>1</v>
      </c>
      <c r="CA44" s="129">
        <f>IFERROR(BZ44/BX44,"-")</f>
        <v>0.33333333333333</v>
      </c>
      <c r="CB44" s="130">
        <v>3000</v>
      </c>
      <c r="CC44" s="131">
        <f>IFERROR(CB44/BX44,"-")</f>
        <v>1000</v>
      </c>
      <c r="CD44" s="132">
        <v>1</v>
      </c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0</v>
      </c>
      <c r="CR44" s="141">
        <v>3000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155</v>
      </c>
      <c r="C45" s="189" t="s">
        <v>58</v>
      </c>
      <c r="D45" s="189"/>
      <c r="E45" s="189" t="s">
        <v>156</v>
      </c>
      <c r="F45" s="189" t="s">
        <v>157</v>
      </c>
      <c r="G45" s="189" t="s">
        <v>61</v>
      </c>
      <c r="H45" s="89"/>
      <c r="I45" s="89" t="s">
        <v>138</v>
      </c>
      <c r="J45" s="89" t="s">
        <v>158</v>
      </c>
      <c r="K45" s="181"/>
      <c r="L45" s="80">
        <v>0</v>
      </c>
      <c r="M45" s="80">
        <v>0</v>
      </c>
      <c r="N45" s="80">
        <v>0</v>
      </c>
      <c r="O45" s="91">
        <v>5</v>
      </c>
      <c r="P45" s="92">
        <v>0</v>
      </c>
      <c r="Q45" s="93">
        <f>O45+P45</f>
        <v>5</v>
      </c>
      <c r="R45" s="81" t="str">
        <f>IFERROR(Q45/N45,"-")</f>
        <v>-</v>
      </c>
      <c r="S45" s="80">
        <v>0</v>
      </c>
      <c r="T45" s="80">
        <v>1</v>
      </c>
      <c r="U45" s="81">
        <f>IFERROR(T45/(Q45),"-")</f>
        <v>0.2</v>
      </c>
      <c r="V45" s="82"/>
      <c r="W45" s="83">
        <v>1</v>
      </c>
      <c r="X45" s="81">
        <f>IF(Q45=0,"-",W45/Q45)</f>
        <v>0.2</v>
      </c>
      <c r="Y45" s="186">
        <v>5400</v>
      </c>
      <c r="Z45" s="187">
        <f>IFERROR(Y45/Q45,"-")</f>
        <v>1080</v>
      </c>
      <c r="AA45" s="187">
        <f>IFERROR(Y45/W45,"-")</f>
        <v>5400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0.2</v>
      </c>
      <c r="AP45" s="100">
        <v>1</v>
      </c>
      <c r="AQ45" s="102">
        <f>IFERROR(AP45/AN45,"-")</f>
        <v>1</v>
      </c>
      <c r="AR45" s="103">
        <v>5400</v>
      </c>
      <c r="AS45" s="104">
        <f>IFERROR(AR45/AN45,"-")</f>
        <v>5400</v>
      </c>
      <c r="AT45" s="105"/>
      <c r="AU45" s="105"/>
      <c r="AV45" s="105">
        <v>1</v>
      </c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0.2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2</v>
      </c>
      <c r="BP45" s="120">
        <f>IF(Q45=0,"",IF(BO45=0,"",(BO45/Q45)))</f>
        <v>0.4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>
        <v>1</v>
      </c>
      <c r="CH45" s="134">
        <f>IF(Q45=0,"",IF(CG45=0,"",(CG45/Q45)))</f>
        <v>0.2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1</v>
      </c>
      <c r="CQ45" s="141">
        <v>5400</v>
      </c>
      <c r="CR45" s="141">
        <v>5400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159</v>
      </c>
      <c r="C46" s="189" t="s">
        <v>58</v>
      </c>
      <c r="D46" s="189"/>
      <c r="E46" s="189" t="s">
        <v>106</v>
      </c>
      <c r="F46" s="189" t="s">
        <v>106</v>
      </c>
      <c r="G46" s="189" t="s">
        <v>66</v>
      </c>
      <c r="H46" s="89"/>
      <c r="I46" s="89"/>
      <c r="J46" s="89"/>
      <c r="K46" s="181"/>
      <c r="L46" s="80">
        <v>52</v>
      </c>
      <c r="M46" s="80">
        <v>17</v>
      </c>
      <c r="N46" s="80">
        <v>15</v>
      </c>
      <c r="O46" s="91">
        <v>3</v>
      </c>
      <c r="P46" s="92">
        <v>0</v>
      </c>
      <c r="Q46" s="93">
        <f>O46+P46</f>
        <v>3</v>
      </c>
      <c r="R46" s="81">
        <f>IFERROR(Q46/N46,"-")</f>
        <v>0.2</v>
      </c>
      <c r="S46" s="80">
        <v>1</v>
      </c>
      <c r="T46" s="80">
        <v>1</v>
      </c>
      <c r="U46" s="81">
        <f>IFERROR(T46/(Q46),"-")</f>
        <v>0.33333333333333</v>
      </c>
      <c r="V46" s="82"/>
      <c r="W46" s="83">
        <v>1</v>
      </c>
      <c r="X46" s="81">
        <f>IF(Q46=0,"-",W46/Q46)</f>
        <v>0.33333333333333</v>
      </c>
      <c r="Y46" s="186">
        <v>13000</v>
      </c>
      <c r="Z46" s="187">
        <f>IFERROR(Y46/Q46,"-")</f>
        <v>4333.3333333333</v>
      </c>
      <c r="AA46" s="187">
        <f>IFERROR(Y46/W46,"-")</f>
        <v>13000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0.33333333333333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2</v>
      </c>
      <c r="BY46" s="127">
        <f>IF(Q46=0,"",IF(BX46=0,"",(BX46/Q46)))</f>
        <v>0.66666666666667</v>
      </c>
      <c r="BZ46" s="128">
        <v>1</v>
      </c>
      <c r="CA46" s="129">
        <f>IFERROR(BZ46/BX46,"-")</f>
        <v>0.5</v>
      </c>
      <c r="CB46" s="130">
        <v>13000</v>
      </c>
      <c r="CC46" s="131">
        <f>IFERROR(CB46/BX46,"-")</f>
        <v>6500</v>
      </c>
      <c r="CD46" s="132"/>
      <c r="CE46" s="132">
        <v>1</v>
      </c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13000</v>
      </c>
      <c r="CR46" s="141">
        <v>13000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</v>
      </c>
      <c r="B47" s="189" t="s">
        <v>160</v>
      </c>
      <c r="C47" s="189" t="s">
        <v>58</v>
      </c>
      <c r="D47" s="189"/>
      <c r="E47" s="189" t="s">
        <v>118</v>
      </c>
      <c r="F47" s="189" t="s">
        <v>119</v>
      </c>
      <c r="G47" s="189" t="s">
        <v>61</v>
      </c>
      <c r="H47" s="89" t="s">
        <v>161</v>
      </c>
      <c r="I47" s="89" t="s">
        <v>162</v>
      </c>
      <c r="J47" s="190" t="s">
        <v>163</v>
      </c>
      <c r="K47" s="181">
        <v>300000</v>
      </c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0</v>
      </c>
      <c r="T47" s="80">
        <v>0</v>
      </c>
      <c r="U47" s="81">
        <f>IFERROR(T47/(Q47),"-")</f>
        <v>0</v>
      </c>
      <c r="V47" s="82">
        <f>IFERROR(K47/SUM(Q47:Q60),"-")</f>
        <v>15789.473684211</v>
      </c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>
        <f>SUM(Y47:Y60)-SUM(K47:K60)</f>
        <v>-300000</v>
      </c>
      <c r="AC47" s="85">
        <f>SUM(Y47:Y60)/SUM(K47:K60)</f>
        <v>0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1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164</v>
      </c>
      <c r="C48" s="189" t="s">
        <v>58</v>
      </c>
      <c r="D48" s="189"/>
      <c r="E48" s="189" t="s">
        <v>100</v>
      </c>
      <c r="F48" s="189" t="s">
        <v>101</v>
      </c>
      <c r="G48" s="189" t="s">
        <v>61</v>
      </c>
      <c r="H48" s="89" t="s">
        <v>165</v>
      </c>
      <c r="I48" s="89" t="s">
        <v>162</v>
      </c>
      <c r="J48" s="191" t="s">
        <v>166</v>
      </c>
      <c r="K48" s="181"/>
      <c r="L48" s="80">
        <v>0</v>
      </c>
      <c r="M48" s="80">
        <v>0</v>
      </c>
      <c r="N48" s="80">
        <v>0</v>
      </c>
      <c r="O48" s="91">
        <v>2</v>
      </c>
      <c r="P48" s="92">
        <v>0</v>
      </c>
      <c r="Q48" s="93">
        <f>O48+P48</f>
        <v>2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0.5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1</v>
      </c>
      <c r="BY48" s="127">
        <f>IF(Q48=0,"",IF(BX48=0,"",(BX48/Q48)))</f>
        <v>0.5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167</v>
      </c>
      <c r="C49" s="189" t="s">
        <v>58</v>
      </c>
      <c r="D49" s="189"/>
      <c r="E49" s="189" t="s">
        <v>168</v>
      </c>
      <c r="F49" s="189" t="s">
        <v>169</v>
      </c>
      <c r="G49" s="189" t="s">
        <v>61</v>
      </c>
      <c r="H49" s="89" t="s">
        <v>170</v>
      </c>
      <c r="I49" s="89" t="s">
        <v>162</v>
      </c>
      <c r="J49" s="89" t="s">
        <v>171</v>
      </c>
      <c r="K49" s="181"/>
      <c r="L49" s="80">
        <v>0</v>
      </c>
      <c r="M49" s="80">
        <v>0</v>
      </c>
      <c r="N49" s="80">
        <v>0</v>
      </c>
      <c r="O49" s="91">
        <v>1</v>
      </c>
      <c r="P49" s="92">
        <v>0</v>
      </c>
      <c r="Q49" s="93">
        <f>O49+P49</f>
        <v>1</v>
      </c>
      <c r="R49" s="81" t="str">
        <f>IFERROR(Q49/N49,"-")</f>
        <v>-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>
        <v>1</v>
      </c>
      <c r="BY49" s="127">
        <f>IF(Q49=0,"",IF(BX49=0,"",(BX49/Q49)))</f>
        <v>1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172</v>
      </c>
      <c r="C50" s="189" t="s">
        <v>58</v>
      </c>
      <c r="D50" s="189"/>
      <c r="E50" s="189" t="s">
        <v>112</v>
      </c>
      <c r="F50" s="189" t="s">
        <v>113</v>
      </c>
      <c r="G50" s="189" t="s">
        <v>61</v>
      </c>
      <c r="H50" s="89" t="s">
        <v>173</v>
      </c>
      <c r="I50" s="89" t="s">
        <v>162</v>
      </c>
      <c r="J50" s="89" t="s">
        <v>174</v>
      </c>
      <c r="K50" s="181"/>
      <c r="L50" s="80">
        <v>0</v>
      </c>
      <c r="M50" s="80">
        <v>0</v>
      </c>
      <c r="N50" s="80">
        <v>0</v>
      </c>
      <c r="O50" s="91">
        <v>3</v>
      </c>
      <c r="P50" s="92">
        <v>0</v>
      </c>
      <c r="Q50" s="93">
        <f>O50+P50</f>
        <v>3</v>
      </c>
      <c r="R50" s="81" t="str">
        <f>IFERROR(Q50/N50,"-")</f>
        <v>-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1</v>
      </c>
      <c r="AO50" s="101">
        <f>IF(Q50=0,"",IF(AN50=0,"",(AN50/Q50)))</f>
        <v>0.33333333333333</v>
      </c>
      <c r="AP50" s="100"/>
      <c r="AQ50" s="102">
        <f>IFERROR(AP50/AN50,"-")</f>
        <v>0</v>
      </c>
      <c r="AR50" s="103"/>
      <c r="AS50" s="104">
        <f>IFERROR(AR50/AN50,"-")</f>
        <v>0</v>
      </c>
      <c r="AT50" s="105"/>
      <c r="AU50" s="105"/>
      <c r="AV50" s="105"/>
      <c r="AW50" s="106">
        <v>1</v>
      </c>
      <c r="AX50" s="107">
        <f>IF(Q50=0,"",IF(AW50=0,"",(AW50/Q50)))</f>
        <v>0.33333333333333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>
        <v>1</v>
      </c>
      <c r="BY50" s="127">
        <f>IF(Q50=0,"",IF(BX50=0,"",(BX50/Q50)))</f>
        <v>0.33333333333333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175</v>
      </c>
      <c r="C51" s="189" t="s">
        <v>58</v>
      </c>
      <c r="D51" s="189"/>
      <c r="E51" s="189" t="s">
        <v>118</v>
      </c>
      <c r="F51" s="189" t="s">
        <v>119</v>
      </c>
      <c r="G51" s="189" t="s">
        <v>61</v>
      </c>
      <c r="H51" s="89" t="s">
        <v>176</v>
      </c>
      <c r="I51" s="89" t="s">
        <v>162</v>
      </c>
      <c r="J51" s="89" t="s">
        <v>177</v>
      </c>
      <c r="K51" s="181"/>
      <c r="L51" s="80">
        <v>0</v>
      </c>
      <c r="M51" s="80">
        <v>0</v>
      </c>
      <c r="N51" s="80">
        <v>0</v>
      </c>
      <c r="O51" s="91">
        <v>2</v>
      </c>
      <c r="P51" s="92">
        <v>0</v>
      </c>
      <c r="Q51" s="93">
        <f>O51+P51</f>
        <v>2</v>
      </c>
      <c r="R51" s="81" t="str">
        <f>IFERROR(Q51/N51,"-")</f>
        <v>-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0.5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0.5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178</v>
      </c>
      <c r="C52" s="189" t="s">
        <v>58</v>
      </c>
      <c r="D52" s="189"/>
      <c r="E52" s="189" t="s">
        <v>100</v>
      </c>
      <c r="F52" s="189" t="s">
        <v>101</v>
      </c>
      <c r="G52" s="189" t="s">
        <v>61</v>
      </c>
      <c r="H52" s="89" t="s">
        <v>179</v>
      </c>
      <c r="I52" s="89" t="s">
        <v>162</v>
      </c>
      <c r="J52" s="190" t="s">
        <v>121</v>
      </c>
      <c r="K52" s="181"/>
      <c r="L52" s="80">
        <v>0</v>
      </c>
      <c r="M52" s="80">
        <v>0</v>
      </c>
      <c r="N52" s="80">
        <v>0</v>
      </c>
      <c r="O52" s="91">
        <v>3</v>
      </c>
      <c r="P52" s="92">
        <v>0</v>
      </c>
      <c r="Q52" s="93">
        <f>O52+P52</f>
        <v>3</v>
      </c>
      <c r="R52" s="81" t="str">
        <f>IFERROR(Q52/N52,"-")</f>
        <v>-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0.33333333333333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1</v>
      </c>
      <c r="BP52" s="120">
        <f>IF(Q52=0,"",IF(BO52=0,"",(BO52/Q52)))</f>
        <v>0.33333333333333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>
        <v>1</v>
      </c>
      <c r="CH52" s="134">
        <f>IF(Q52=0,"",IF(CG52=0,"",(CG52/Q52)))</f>
        <v>0.33333333333333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180</v>
      </c>
      <c r="C53" s="189" t="s">
        <v>58</v>
      </c>
      <c r="D53" s="189"/>
      <c r="E53" s="189" t="s">
        <v>168</v>
      </c>
      <c r="F53" s="189" t="s">
        <v>169</v>
      </c>
      <c r="G53" s="189" t="s">
        <v>61</v>
      </c>
      <c r="H53" s="89" t="s">
        <v>181</v>
      </c>
      <c r="I53" s="89" t="s">
        <v>162</v>
      </c>
      <c r="J53" s="89"/>
      <c r="K53" s="181"/>
      <c r="L53" s="80">
        <v>0</v>
      </c>
      <c r="M53" s="80">
        <v>0</v>
      </c>
      <c r="N53" s="80">
        <v>0</v>
      </c>
      <c r="O53" s="91">
        <v>0</v>
      </c>
      <c r="P53" s="92">
        <v>0</v>
      </c>
      <c r="Q53" s="93">
        <f>O53+P53</f>
        <v>0</v>
      </c>
      <c r="R53" s="81" t="str">
        <f>IFERROR(Q53/N53,"-")</f>
        <v>-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182</v>
      </c>
      <c r="C54" s="189" t="s">
        <v>58</v>
      </c>
      <c r="D54" s="189"/>
      <c r="E54" s="189" t="s">
        <v>112</v>
      </c>
      <c r="F54" s="189" t="s">
        <v>113</v>
      </c>
      <c r="G54" s="189" t="s">
        <v>61</v>
      </c>
      <c r="H54" s="89" t="s">
        <v>183</v>
      </c>
      <c r="I54" s="89" t="s">
        <v>162</v>
      </c>
      <c r="J54" s="89"/>
      <c r="K54" s="181"/>
      <c r="L54" s="80">
        <v>0</v>
      </c>
      <c r="M54" s="80">
        <v>0</v>
      </c>
      <c r="N54" s="80">
        <v>0</v>
      </c>
      <c r="O54" s="91">
        <v>1</v>
      </c>
      <c r="P54" s="92">
        <v>0</v>
      </c>
      <c r="Q54" s="93">
        <f>O54+P54</f>
        <v>1</v>
      </c>
      <c r="R54" s="81" t="str">
        <f>IFERROR(Q54/N54,"-")</f>
        <v>-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>
        <v>1</v>
      </c>
      <c r="BY54" s="127">
        <f>IF(Q54=0,"",IF(BX54=0,"",(BX54/Q54)))</f>
        <v>1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184</v>
      </c>
      <c r="C55" s="189" t="s">
        <v>58</v>
      </c>
      <c r="D55" s="189"/>
      <c r="E55" s="189" t="s">
        <v>118</v>
      </c>
      <c r="F55" s="189" t="s">
        <v>119</v>
      </c>
      <c r="G55" s="189" t="s">
        <v>61</v>
      </c>
      <c r="H55" s="89" t="s">
        <v>185</v>
      </c>
      <c r="I55" s="89" t="s">
        <v>162</v>
      </c>
      <c r="J55" s="89"/>
      <c r="K55" s="181"/>
      <c r="L55" s="80">
        <v>0</v>
      </c>
      <c r="M55" s="80">
        <v>0</v>
      </c>
      <c r="N55" s="80">
        <v>0</v>
      </c>
      <c r="O55" s="91">
        <v>3</v>
      </c>
      <c r="P55" s="92">
        <v>0</v>
      </c>
      <c r="Q55" s="93">
        <f>O55+P55</f>
        <v>3</v>
      </c>
      <c r="R55" s="81" t="str">
        <f>IFERROR(Q55/N55,"-")</f>
        <v>-</v>
      </c>
      <c r="S55" s="80">
        <v>0</v>
      </c>
      <c r="T55" s="80">
        <v>1</v>
      </c>
      <c r="U55" s="81">
        <f>IFERROR(T55/(Q55),"-")</f>
        <v>0.33333333333333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>
        <v>1</v>
      </c>
      <c r="AO55" s="101">
        <f>IF(Q55=0,"",IF(AN55=0,"",(AN55/Q55)))</f>
        <v>0.33333333333333</v>
      </c>
      <c r="AP55" s="100"/>
      <c r="AQ55" s="102">
        <f>IFERROR(AP55/AN55,"-")</f>
        <v>0</v>
      </c>
      <c r="AR55" s="103"/>
      <c r="AS55" s="104">
        <f>IFERROR(AR55/AN55,"-")</f>
        <v>0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0.33333333333333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1</v>
      </c>
      <c r="BY55" s="127">
        <f>IF(Q55=0,"",IF(BX55=0,"",(BX55/Q55)))</f>
        <v>0.33333333333333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186</v>
      </c>
      <c r="C56" s="189" t="s">
        <v>58</v>
      </c>
      <c r="D56" s="189"/>
      <c r="E56" s="189" t="s">
        <v>100</v>
      </c>
      <c r="F56" s="189" t="s">
        <v>101</v>
      </c>
      <c r="G56" s="189" t="s">
        <v>61</v>
      </c>
      <c r="H56" s="89" t="s">
        <v>187</v>
      </c>
      <c r="I56" s="89" t="s">
        <v>162</v>
      </c>
      <c r="J56" s="89"/>
      <c r="K56" s="181"/>
      <c r="L56" s="80">
        <v>0</v>
      </c>
      <c r="M56" s="80">
        <v>0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188</v>
      </c>
      <c r="C57" s="189" t="s">
        <v>58</v>
      </c>
      <c r="D57" s="189"/>
      <c r="E57" s="189" t="s">
        <v>168</v>
      </c>
      <c r="F57" s="189" t="s">
        <v>169</v>
      </c>
      <c r="G57" s="189" t="s">
        <v>61</v>
      </c>
      <c r="H57" s="89" t="s">
        <v>189</v>
      </c>
      <c r="I57" s="89" t="s">
        <v>162</v>
      </c>
      <c r="J57" s="89"/>
      <c r="K57" s="181"/>
      <c r="L57" s="80">
        <v>0</v>
      </c>
      <c r="M57" s="80">
        <v>0</v>
      </c>
      <c r="N57" s="80">
        <v>0</v>
      </c>
      <c r="O57" s="91">
        <v>0</v>
      </c>
      <c r="P57" s="92">
        <v>0</v>
      </c>
      <c r="Q57" s="93">
        <f>O57+P57</f>
        <v>0</v>
      </c>
      <c r="R57" s="81" t="str">
        <f>IFERROR(Q57/N57,"-")</f>
        <v>-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190</v>
      </c>
      <c r="C58" s="189" t="s">
        <v>58</v>
      </c>
      <c r="D58" s="189"/>
      <c r="E58" s="189" t="s">
        <v>112</v>
      </c>
      <c r="F58" s="189" t="s">
        <v>113</v>
      </c>
      <c r="G58" s="189" t="s">
        <v>61</v>
      </c>
      <c r="H58" s="89" t="s">
        <v>191</v>
      </c>
      <c r="I58" s="89" t="s">
        <v>162</v>
      </c>
      <c r="J58" s="89"/>
      <c r="K58" s="181"/>
      <c r="L58" s="80">
        <v>0</v>
      </c>
      <c r="M58" s="80">
        <v>0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192</v>
      </c>
      <c r="C59" s="189" t="s">
        <v>58</v>
      </c>
      <c r="D59" s="189"/>
      <c r="E59" s="189" t="s">
        <v>193</v>
      </c>
      <c r="F59" s="189" t="s">
        <v>101</v>
      </c>
      <c r="G59" s="189" t="s">
        <v>95</v>
      </c>
      <c r="H59" s="89" t="s">
        <v>194</v>
      </c>
      <c r="I59" s="89" t="s">
        <v>162</v>
      </c>
      <c r="J59" s="89"/>
      <c r="K59" s="181"/>
      <c r="L59" s="80">
        <v>3</v>
      </c>
      <c r="M59" s="80">
        <v>0</v>
      </c>
      <c r="N59" s="80">
        <v>10</v>
      </c>
      <c r="O59" s="91">
        <v>1</v>
      </c>
      <c r="P59" s="92">
        <v>0</v>
      </c>
      <c r="Q59" s="93">
        <f>O59+P59</f>
        <v>1</v>
      </c>
      <c r="R59" s="81">
        <f>IFERROR(Q59/N59,"-")</f>
        <v>0.1</v>
      </c>
      <c r="S59" s="80">
        <v>0</v>
      </c>
      <c r="T59" s="80">
        <v>1</v>
      </c>
      <c r="U59" s="81">
        <f>IFERROR(T59/(Q59),"-")</f>
        <v>1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>
        <v>1</v>
      </c>
      <c r="AO59" s="101">
        <f>IF(Q59=0,"",IF(AN59=0,"",(AN59/Q59)))</f>
        <v>1</v>
      </c>
      <c r="AP59" s="100"/>
      <c r="AQ59" s="102">
        <f>IFERROR(AP59/AN59,"-")</f>
        <v>0</v>
      </c>
      <c r="AR59" s="103"/>
      <c r="AS59" s="104">
        <f>IFERROR(AR59/AN59,"-")</f>
        <v>0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195</v>
      </c>
      <c r="C60" s="189" t="s">
        <v>58</v>
      </c>
      <c r="D60" s="189"/>
      <c r="E60" s="189" t="s">
        <v>106</v>
      </c>
      <c r="F60" s="189" t="s">
        <v>106</v>
      </c>
      <c r="G60" s="189" t="s">
        <v>66</v>
      </c>
      <c r="H60" s="89" t="s">
        <v>196</v>
      </c>
      <c r="I60" s="89"/>
      <c r="J60" s="89"/>
      <c r="K60" s="181"/>
      <c r="L60" s="80">
        <v>24</v>
      </c>
      <c r="M60" s="80">
        <v>15</v>
      </c>
      <c r="N60" s="80">
        <v>2</v>
      </c>
      <c r="O60" s="91">
        <v>2</v>
      </c>
      <c r="P60" s="92">
        <v>0</v>
      </c>
      <c r="Q60" s="93">
        <f>O60+P60</f>
        <v>2</v>
      </c>
      <c r="R60" s="81">
        <f>IFERROR(Q60/N60,"-")</f>
        <v>1</v>
      </c>
      <c r="S60" s="80">
        <v>1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0.5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1</v>
      </c>
      <c r="BY60" s="127">
        <f>IF(Q60=0,"",IF(BX60=0,"",(BX60/Q60)))</f>
        <v>0.5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3.2333333333333</v>
      </c>
      <c r="B61" s="189" t="s">
        <v>197</v>
      </c>
      <c r="C61" s="189" t="s">
        <v>58</v>
      </c>
      <c r="D61" s="189"/>
      <c r="E61" s="189" t="s">
        <v>198</v>
      </c>
      <c r="F61" s="189" t="s">
        <v>98</v>
      </c>
      <c r="G61" s="189" t="s">
        <v>61</v>
      </c>
      <c r="H61" s="89" t="s">
        <v>199</v>
      </c>
      <c r="I61" s="89" t="s">
        <v>200</v>
      </c>
      <c r="J61" s="191" t="s">
        <v>201</v>
      </c>
      <c r="K61" s="181">
        <v>150000</v>
      </c>
      <c r="L61" s="80">
        <v>0</v>
      </c>
      <c r="M61" s="80">
        <v>0</v>
      </c>
      <c r="N61" s="80">
        <v>0</v>
      </c>
      <c r="O61" s="91">
        <v>13</v>
      </c>
      <c r="P61" s="92">
        <v>0</v>
      </c>
      <c r="Q61" s="93">
        <f>O61+P61</f>
        <v>13</v>
      </c>
      <c r="R61" s="81" t="str">
        <f>IFERROR(Q61/N61,"-")</f>
        <v>-</v>
      </c>
      <c r="S61" s="80">
        <v>0</v>
      </c>
      <c r="T61" s="80">
        <v>4</v>
      </c>
      <c r="U61" s="81">
        <f>IFERROR(T61/(Q61),"-")</f>
        <v>0.30769230769231</v>
      </c>
      <c r="V61" s="82">
        <f>IFERROR(K61/SUM(Q61:Q62),"-")</f>
        <v>10714.285714286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SUM(Y61:Y62)-SUM(K61:K62)</f>
        <v>335000</v>
      </c>
      <c r="AC61" s="85">
        <f>SUM(Y61:Y62)/SUM(K61:K62)</f>
        <v>3.2333333333333</v>
      </c>
      <c r="AD61" s="78"/>
      <c r="AE61" s="94">
        <v>1</v>
      </c>
      <c r="AF61" s="95">
        <f>IF(Q61=0,"",IF(AE61=0,"",(AE61/Q61)))</f>
        <v>0.076923076923077</v>
      </c>
      <c r="AG61" s="94"/>
      <c r="AH61" s="96">
        <f>IFERROR(AG61/AE61,"-")</f>
        <v>0</v>
      </c>
      <c r="AI61" s="97"/>
      <c r="AJ61" s="98">
        <f>IFERROR(AI61/AE61,"-")</f>
        <v>0</v>
      </c>
      <c r="AK61" s="99"/>
      <c r="AL61" s="99"/>
      <c r="AM61" s="99"/>
      <c r="AN61" s="100">
        <v>1</v>
      </c>
      <c r="AO61" s="101">
        <f>IF(Q61=0,"",IF(AN61=0,"",(AN61/Q61)))</f>
        <v>0.076923076923077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2</v>
      </c>
      <c r="BG61" s="113">
        <f>IF(Q61=0,"",IF(BF61=0,"",(BF61/Q61)))</f>
        <v>0.15384615384615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2</v>
      </c>
      <c r="BP61" s="120">
        <f>IF(Q61=0,"",IF(BO61=0,"",(BO61/Q61)))</f>
        <v>0.15384615384615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4</v>
      </c>
      <c r="BY61" s="127">
        <f>IF(Q61=0,"",IF(BX61=0,"",(BX61/Q61)))</f>
        <v>0.30769230769231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>
        <v>3</v>
      </c>
      <c r="CH61" s="134">
        <f>IF(Q61=0,"",IF(CG61=0,"",(CG61/Q61)))</f>
        <v>0.23076923076923</v>
      </c>
      <c r="CI61" s="135"/>
      <c r="CJ61" s="136">
        <f>IFERROR(CI61/CG61,"-")</f>
        <v>0</v>
      </c>
      <c r="CK61" s="137"/>
      <c r="CL61" s="138">
        <f>IFERROR(CK61/CG61,"-")</f>
        <v>0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202</v>
      </c>
      <c r="C62" s="189" t="s">
        <v>58</v>
      </c>
      <c r="D62" s="189"/>
      <c r="E62" s="189" t="s">
        <v>198</v>
      </c>
      <c r="F62" s="189" t="s">
        <v>98</v>
      </c>
      <c r="G62" s="189" t="s">
        <v>66</v>
      </c>
      <c r="H62" s="89"/>
      <c r="I62" s="89"/>
      <c r="J62" s="89"/>
      <c r="K62" s="181"/>
      <c r="L62" s="80">
        <v>14</v>
      </c>
      <c r="M62" s="80">
        <v>8</v>
      </c>
      <c r="N62" s="80">
        <v>1</v>
      </c>
      <c r="O62" s="91">
        <v>1</v>
      </c>
      <c r="P62" s="92">
        <v>0</v>
      </c>
      <c r="Q62" s="93">
        <f>O62+P62</f>
        <v>1</v>
      </c>
      <c r="R62" s="81">
        <f>IFERROR(Q62/N62,"-")</f>
        <v>1</v>
      </c>
      <c r="S62" s="80">
        <v>1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1</v>
      </c>
      <c r="Y62" s="186">
        <v>485000</v>
      </c>
      <c r="Z62" s="187">
        <f>IFERROR(Y62/Q62,"-")</f>
        <v>485000</v>
      </c>
      <c r="AA62" s="187">
        <f>IFERROR(Y62/W62,"-")</f>
        <v>485000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1</v>
      </c>
      <c r="BY62" s="127">
        <f>IF(Q62=0,"",IF(BX62=0,"",(BX62/Q62)))</f>
        <v>1</v>
      </c>
      <c r="BZ62" s="128">
        <v>1</v>
      </c>
      <c r="CA62" s="129">
        <f>IFERROR(BZ62/BX62,"-")</f>
        <v>1</v>
      </c>
      <c r="CB62" s="130">
        <v>485000</v>
      </c>
      <c r="CC62" s="131">
        <f>IFERROR(CB62/BX62,"-")</f>
        <v>485000</v>
      </c>
      <c r="CD62" s="132"/>
      <c r="CE62" s="132"/>
      <c r="CF62" s="132">
        <v>1</v>
      </c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485000</v>
      </c>
      <c r="CR62" s="141">
        <v>485000</v>
      </c>
      <c r="CS62" s="141"/>
      <c r="CT62" s="142" t="str">
        <f>IF(AND(CR62=0,CS62=0),"",IF(AND(CR62&lt;=100000,CS62&lt;=100000),"",IF(CR62/CQ62&gt;0.7,"男高",IF(CS62/CQ62&gt;0.7,"女高",""))))</f>
        <v>男高</v>
      </c>
    </row>
    <row r="63" spans="1:99">
      <c r="A63" s="79">
        <f>AC63</f>
        <v>1.7646666666667</v>
      </c>
      <c r="B63" s="189" t="s">
        <v>203</v>
      </c>
      <c r="C63" s="189" t="s">
        <v>58</v>
      </c>
      <c r="D63" s="189"/>
      <c r="E63" s="189" t="s">
        <v>204</v>
      </c>
      <c r="F63" s="189" t="s">
        <v>205</v>
      </c>
      <c r="G63" s="189" t="s">
        <v>61</v>
      </c>
      <c r="H63" s="89" t="s">
        <v>199</v>
      </c>
      <c r="I63" s="89" t="s">
        <v>200</v>
      </c>
      <c r="J63" s="190" t="s">
        <v>206</v>
      </c>
      <c r="K63" s="181">
        <v>150000</v>
      </c>
      <c r="L63" s="80">
        <v>0</v>
      </c>
      <c r="M63" s="80">
        <v>0</v>
      </c>
      <c r="N63" s="80">
        <v>0</v>
      </c>
      <c r="O63" s="91">
        <v>9</v>
      </c>
      <c r="P63" s="92">
        <v>0</v>
      </c>
      <c r="Q63" s="93">
        <f>O63+P63</f>
        <v>9</v>
      </c>
      <c r="R63" s="81" t="str">
        <f>IFERROR(Q63/N63,"-")</f>
        <v>-</v>
      </c>
      <c r="S63" s="80">
        <v>1</v>
      </c>
      <c r="T63" s="80">
        <v>0</v>
      </c>
      <c r="U63" s="81">
        <f>IFERROR(T63/(Q63),"-")</f>
        <v>0</v>
      </c>
      <c r="V63" s="82">
        <f>IFERROR(K63/SUM(Q63:Q64),"-")</f>
        <v>16666.666666667</v>
      </c>
      <c r="W63" s="83">
        <v>3</v>
      </c>
      <c r="X63" s="81">
        <f>IF(Q63=0,"-",W63/Q63)</f>
        <v>0.33333333333333</v>
      </c>
      <c r="Y63" s="186">
        <v>264700</v>
      </c>
      <c r="Z63" s="187">
        <f>IFERROR(Y63/Q63,"-")</f>
        <v>29411.111111111</v>
      </c>
      <c r="AA63" s="187">
        <f>IFERROR(Y63/W63,"-")</f>
        <v>88233.333333333</v>
      </c>
      <c r="AB63" s="181">
        <f>SUM(Y63:Y64)-SUM(K63:K64)</f>
        <v>114700</v>
      </c>
      <c r="AC63" s="85">
        <f>SUM(Y63:Y64)/SUM(K63:K64)</f>
        <v>1.7646666666667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4</v>
      </c>
      <c r="BP63" s="120">
        <f>IF(Q63=0,"",IF(BO63=0,"",(BO63/Q63)))</f>
        <v>0.44444444444444</v>
      </c>
      <c r="BQ63" s="121">
        <v>2</v>
      </c>
      <c r="BR63" s="122">
        <f>IFERROR(BQ63/BO63,"-")</f>
        <v>0.5</v>
      </c>
      <c r="BS63" s="123">
        <v>25700</v>
      </c>
      <c r="BT63" s="124">
        <f>IFERROR(BS63/BO63,"-")</f>
        <v>6425</v>
      </c>
      <c r="BU63" s="125">
        <v>1</v>
      </c>
      <c r="BV63" s="125"/>
      <c r="BW63" s="125">
        <v>1</v>
      </c>
      <c r="BX63" s="126">
        <v>4</v>
      </c>
      <c r="BY63" s="127">
        <f>IF(Q63=0,"",IF(BX63=0,"",(BX63/Q63)))</f>
        <v>0.44444444444444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0.11111111111111</v>
      </c>
      <c r="CI63" s="135">
        <v>1</v>
      </c>
      <c r="CJ63" s="136">
        <f>IFERROR(CI63/CG63,"-")</f>
        <v>1</v>
      </c>
      <c r="CK63" s="137">
        <v>239000</v>
      </c>
      <c r="CL63" s="138">
        <f>IFERROR(CK63/CG63,"-")</f>
        <v>239000</v>
      </c>
      <c r="CM63" s="139"/>
      <c r="CN63" s="139"/>
      <c r="CO63" s="139">
        <v>1</v>
      </c>
      <c r="CP63" s="140">
        <v>3</v>
      </c>
      <c r="CQ63" s="141">
        <v>264700</v>
      </c>
      <c r="CR63" s="141">
        <v>239000</v>
      </c>
      <c r="CS63" s="141"/>
      <c r="CT63" s="142" t="str">
        <f>IF(AND(CR63=0,CS63=0),"",IF(AND(CR63&lt;=100000,CS63&lt;=100000),"",IF(CR63/CQ63&gt;0.7,"男高",IF(CS63/CQ63&gt;0.7,"女高",""))))</f>
        <v>男高</v>
      </c>
    </row>
    <row r="64" spans="1:99">
      <c r="A64" s="79"/>
      <c r="B64" s="189" t="s">
        <v>207</v>
      </c>
      <c r="C64" s="189" t="s">
        <v>58</v>
      </c>
      <c r="D64" s="189"/>
      <c r="E64" s="189" t="s">
        <v>204</v>
      </c>
      <c r="F64" s="189" t="s">
        <v>205</v>
      </c>
      <c r="G64" s="189" t="s">
        <v>66</v>
      </c>
      <c r="H64" s="89"/>
      <c r="I64" s="89"/>
      <c r="J64" s="89"/>
      <c r="K64" s="181"/>
      <c r="L64" s="80">
        <v>10</v>
      </c>
      <c r="M64" s="80">
        <v>9</v>
      </c>
      <c r="N64" s="80">
        <v>3</v>
      </c>
      <c r="O64" s="91">
        <v>0</v>
      </c>
      <c r="P64" s="92">
        <v>0</v>
      </c>
      <c r="Q64" s="93">
        <f>O64+P64</f>
        <v>0</v>
      </c>
      <c r="R64" s="81">
        <f>IFERROR(Q64/N64,"-")</f>
        <v>0</v>
      </c>
      <c r="S64" s="80">
        <v>0</v>
      </c>
      <c r="T64" s="80">
        <v>0</v>
      </c>
      <c r="U64" s="81" t="str">
        <f>IFERROR(T64/(Q64),"-")</f>
        <v>-</v>
      </c>
      <c r="V64" s="82"/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0.033333333333333</v>
      </c>
      <c r="B65" s="189" t="s">
        <v>208</v>
      </c>
      <c r="C65" s="189" t="s">
        <v>58</v>
      </c>
      <c r="D65" s="189"/>
      <c r="E65" s="189" t="s">
        <v>209</v>
      </c>
      <c r="F65" s="189" t="s">
        <v>210</v>
      </c>
      <c r="G65" s="189" t="s">
        <v>61</v>
      </c>
      <c r="H65" s="89" t="s">
        <v>62</v>
      </c>
      <c r="I65" s="89" t="s">
        <v>211</v>
      </c>
      <c r="J65" s="190" t="s">
        <v>163</v>
      </c>
      <c r="K65" s="181">
        <v>150000</v>
      </c>
      <c r="L65" s="80">
        <v>0</v>
      </c>
      <c r="M65" s="80">
        <v>0</v>
      </c>
      <c r="N65" s="80">
        <v>0</v>
      </c>
      <c r="O65" s="91">
        <v>4</v>
      </c>
      <c r="P65" s="92">
        <v>0</v>
      </c>
      <c r="Q65" s="93">
        <f>O65+P65</f>
        <v>4</v>
      </c>
      <c r="R65" s="81" t="str">
        <f>IFERROR(Q65/N65,"-")</f>
        <v>-</v>
      </c>
      <c r="S65" s="80">
        <v>0</v>
      </c>
      <c r="T65" s="80">
        <v>0</v>
      </c>
      <c r="U65" s="81">
        <f>IFERROR(T65/(Q65),"-")</f>
        <v>0</v>
      </c>
      <c r="V65" s="82">
        <f>IFERROR(K65/SUM(Q65:Q66),"-")</f>
        <v>37500</v>
      </c>
      <c r="W65" s="83">
        <v>1</v>
      </c>
      <c r="X65" s="81">
        <f>IF(Q65=0,"-",W65/Q65)</f>
        <v>0.25</v>
      </c>
      <c r="Y65" s="186">
        <v>5000</v>
      </c>
      <c r="Z65" s="187">
        <f>IFERROR(Y65/Q65,"-")</f>
        <v>1250</v>
      </c>
      <c r="AA65" s="187">
        <f>IFERROR(Y65/W65,"-")</f>
        <v>5000</v>
      </c>
      <c r="AB65" s="181">
        <f>SUM(Y65:Y66)-SUM(K65:K66)</f>
        <v>-145000</v>
      </c>
      <c r="AC65" s="85">
        <f>SUM(Y65:Y66)/SUM(K65:K66)</f>
        <v>0.033333333333333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>
        <v>1</v>
      </c>
      <c r="AX65" s="107">
        <f>IF(Q65=0,"",IF(AW65=0,"",(AW65/Q65)))</f>
        <v>0.25</v>
      </c>
      <c r="AY65" s="106"/>
      <c r="AZ65" s="108">
        <f>IFERROR(AY65/AW65,"-")</f>
        <v>0</v>
      </c>
      <c r="BA65" s="109"/>
      <c r="BB65" s="110">
        <f>IFERROR(BA65/AW65,"-")</f>
        <v>0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2</v>
      </c>
      <c r="BY65" s="127">
        <f>IF(Q65=0,"",IF(BX65=0,"",(BX65/Q65)))</f>
        <v>0.5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>
        <v>1</v>
      </c>
      <c r="CH65" s="134">
        <f>IF(Q65=0,"",IF(CG65=0,"",(CG65/Q65)))</f>
        <v>0.25</v>
      </c>
      <c r="CI65" s="135">
        <v>1</v>
      </c>
      <c r="CJ65" s="136">
        <f>IFERROR(CI65/CG65,"-")</f>
        <v>1</v>
      </c>
      <c r="CK65" s="137">
        <v>5000</v>
      </c>
      <c r="CL65" s="138">
        <f>IFERROR(CK65/CG65,"-")</f>
        <v>5000</v>
      </c>
      <c r="CM65" s="139">
        <v>1</v>
      </c>
      <c r="CN65" s="139"/>
      <c r="CO65" s="139"/>
      <c r="CP65" s="140">
        <v>1</v>
      </c>
      <c r="CQ65" s="141">
        <v>5000</v>
      </c>
      <c r="CR65" s="141">
        <v>5000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212</v>
      </c>
      <c r="C66" s="189" t="s">
        <v>58</v>
      </c>
      <c r="D66" s="189"/>
      <c r="E66" s="189" t="s">
        <v>209</v>
      </c>
      <c r="F66" s="189" t="s">
        <v>210</v>
      </c>
      <c r="G66" s="189" t="s">
        <v>66</v>
      </c>
      <c r="H66" s="89"/>
      <c r="I66" s="89"/>
      <c r="J66" s="89"/>
      <c r="K66" s="181"/>
      <c r="L66" s="80">
        <v>5</v>
      </c>
      <c r="M66" s="80">
        <v>4</v>
      </c>
      <c r="N66" s="80">
        <v>3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0.093333333333333</v>
      </c>
      <c r="B67" s="189" t="s">
        <v>213</v>
      </c>
      <c r="C67" s="189" t="s">
        <v>58</v>
      </c>
      <c r="D67" s="189"/>
      <c r="E67" s="189" t="s">
        <v>204</v>
      </c>
      <c r="F67" s="189" t="s">
        <v>205</v>
      </c>
      <c r="G67" s="189" t="s">
        <v>61</v>
      </c>
      <c r="H67" s="89" t="s">
        <v>78</v>
      </c>
      <c r="I67" s="89" t="s">
        <v>211</v>
      </c>
      <c r="J67" s="191" t="s">
        <v>166</v>
      </c>
      <c r="K67" s="181">
        <v>150000</v>
      </c>
      <c r="L67" s="80">
        <v>0</v>
      </c>
      <c r="M67" s="80">
        <v>0</v>
      </c>
      <c r="N67" s="80">
        <v>0</v>
      </c>
      <c r="O67" s="91">
        <v>5</v>
      </c>
      <c r="P67" s="92">
        <v>0</v>
      </c>
      <c r="Q67" s="93">
        <f>O67+P67</f>
        <v>5</v>
      </c>
      <c r="R67" s="81" t="str">
        <f>IFERROR(Q67/N67,"-")</f>
        <v>-</v>
      </c>
      <c r="S67" s="80">
        <v>1</v>
      </c>
      <c r="T67" s="80">
        <v>1</v>
      </c>
      <c r="U67" s="81">
        <f>IFERROR(T67/(Q67),"-")</f>
        <v>0.2</v>
      </c>
      <c r="V67" s="82">
        <f>IFERROR(K67/SUM(Q67:Q68),"-")</f>
        <v>25000</v>
      </c>
      <c r="W67" s="83">
        <v>1</v>
      </c>
      <c r="X67" s="81">
        <f>IF(Q67=0,"-",W67/Q67)</f>
        <v>0.2</v>
      </c>
      <c r="Y67" s="186">
        <v>14000</v>
      </c>
      <c r="Z67" s="187">
        <f>IFERROR(Y67/Q67,"-")</f>
        <v>2800</v>
      </c>
      <c r="AA67" s="187">
        <f>IFERROR(Y67/W67,"-")</f>
        <v>14000</v>
      </c>
      <c r="AB67" s="181">
        <f>SUM(Y67:Y68)-SUM(K67:K68)</f>
        <v>-136000</v>
      </c>
      <c r="AC67" s="85">
        <f>SUM(Y67:Y68)/SUM(K67:K68)</f>
        <v>0.093333333333333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>
        <v>1</v>
      </c>
      <c r="AO67" s="101">
        <f>IF(Q67=0,"",IF(AN67=0,"",(AN67/Q67)))</f>
        <v>0.2</v>
      </c>
      <c r="AP67" s="100"/>
      <c r="AQ67" s="102">
        <f>IFERROR(AP67/AN67,"-")</f>
        <v>0</v>
      </c>
      <c r="AR67" s="103"/>
      <c r="AS67" s="104">
        <f>IFERROR(AR67/AN67,"-")</f>
        <v>0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0.2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0.2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1</v>
      </c>
      <c r="BY67" s="127">
        <f>IF(Q67=0,"",IF(BX67=0,"",(BX67/Q67)))</f>
        <v>0.2</v>
      </c>
      <c r="BZ67" s="128">
        <v>1</v>
      </c>
      <c r="CA67" s="129">
        <f>IFERROR(BZ67/BX67,"-")</f>
        <v>1</v>
      </c>
      <c r="CB67" s="130">
        <v>14000</v>
      </c>
      <c r="CC67" s="131">
        <f>IFERROR(CB67/BX67,"-")</f>
        <v>14000</v>
      </c>
      <c r="CD67" s="132"/>
      <c r="CE67" s="132"/>
      <c r="CF67" s="132">
        <v>1</v>
      </c>
      <c r="CG67" s="133">
        <v>1</v>
      </c>
      <c r="CH67" s="134">
        <f>IF(Q67=0,"",IF(CG67=0,"",(CG67/Q67)))</f>
        <v>0.2</v>
      </c>
      <c r="CI67" s="135"/>
      <c r="CJ67" s="136">
        <f>IFERROR(CI67/CG67,"-")</f>
        <v>0</v>
      </c>
      <c r="CK67" s="137"/>
      <c r="CL67" s="138">
        <f>IFERROR(CK67/CG67,"-")</f>
        <v>0</v>
      </c>
      <c r="CM67" s="139"/>
      <c r="CN67" s="139"/>
      <c r="CO67" s="139"/>
      <c r="CP67" s="140">
        <v>1</v>
      </c>
      <c r="CQ67" s="141">
        <v>14000</v>
      </c>
      <c r="CR67" s="141">
        <v>14000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214</v>
      </c>
      <c r="C68" s="189" t="s">
        <v>58</v>
      </c>
      <c r="D68" s="189"/>
      <c r="E68" s="189" t="s">
        <v>204</v>
      </c>
      <c r="F68" s="189" t="s">
        <v>205</v>
      </c>
      <c r="G68" s="189" t="s">
        <v>66</v>
      </c>
      <c r="H68" s="89"/>
      <c r="I68" s="89"/>
      <c r="J68" s="89"/>
      <c r="K68" s="181"/>
      <c r="L68" s="80">
        <v>12</v>
      </c>
      <c r="M68" s="80">
        <v>9</v>
      </c>
      <c r="N68" s="80">
        <v>0</v>
      </c>
      <c r="O68" s="91">
        <v>1</v>
      </c>
      <c r="P68" s="92">
        <v>0</v>
      </c>
      <c r="Q68" s="93">
        <f>O68+P68</f>
        <v>1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>
        <v>1</v>
      </c>
      <c r="CH68" s="134">
        <f>IF(Q68=0,"",IF(CG68=0,"",(CG68/Q68)))</f>
        <v>1</v>
      </c>
      <c r="CI68" s="135"/>
      <c r="CJ68" s="136">
        <f>IFERROR(CI68/CG68,"-")</f>
        <v>0</v>
      </c>
      <c r="CK68" s="137"/>
      <c r="CL68" s="138">
        <f>IFERROR(CK68/CG68,"-")</f>
        <v>0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</v>
      </c>
      <c r="B69" s="189" t="s">
        <v>215</v>
      </c>
      <c r="C69" s="189" t="s">
        <v>58</v>
      </c>
      <c r="D69" s="189"/>
      <c r="E69" s="189" t="s">
        <v>216</v>
      </c>
      <c r="F69" s="189" t="s">
        <v>217</v>
      </c>
      <c r="G69" s="189" t="s">
        <v>61</v>
      </c>
      <c r="H69" s="89" t="s">
        <v>218</v>
      </c>
      <c r="I69" s="89" t="s">
        <v>162</v>
      </c>
      <c r="J69" s="190" t="s">
        <v>163</v>
      </c>
      <c r="K69" s="181">
        <v>50000</v>
      </c>
      <c r="L69" s="80">
        <v>0</v>
      </c>
      <c r="M69" s="80">
        <v>0</v>
      </c>
      <c r="N69" s="80">
        <v>0</v>
      </c>
      <c r="O69" s="91">
        <v>9</v>
      </c>
      <c r="P69" s="92">
        <v>0</v>
      </c>
      <c r="Q69" s="93">
        <f>O69+P69</f>
        <v>9</v>
      </c>
      <c r="R69" s="81" t="str">
        <f>IFERROR(Q69/N69,"-")</f>
        <v>-</v>
      </c>
      <c r="S69" s="80">
        <v>0</v>
      </c>
      <c r="T69" s="80">
        <v>1</v>
      </c>
      <c r="U69" s="81">
        <f>IFERROR(T69/(Q69),"-")</f>
        <v>0.11111111111111</v>
      </c>
      <c r="V69" s="82">
        <f>IFERROR(K69/SUM(Q69:Q70),"-")</f>
        <v>5555.5555555556</v>
      </c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>
        <f>SUM(Y69:Y70)-SUM(K69:K70)</f>
        <v>-50000</v>
      </c>
      <c r="AC69" s="85">
        <f>SUM(Y69:Y70)/SUM(K69:K70)</f>
        <v>0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>
        <v>1</v>
      </c>
      <c r="AX69" s="107">
        <f>IF(Q69=0,"",IF(AW69=0,"",(AW69/Q69)))</f>
        <v>0.11111111111111</v>
      </c>
      <c r="AY69" s="106"/>
      <c r="AZ69" s="108">
        <f>IFERROR(AY69/AW69,"-")</f>
        <v>0</v>
      </c>
      <c r="BA69" s="109"/>
      <c r="BB69" s="110">
        <f>IFERROR(BA69/AW69,"-")</f>
        <v>0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4</v>
      </c>
      <c r="BP69" s="120">
        <f>IF(Q69=0,"",IF(BO69=0,"",(BO69/Q69)))</f>
        <v>0.44444444444444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>
        <v>2</v>
      </c>
      <c r="BY69" s="127">
        <f>IF(Q69=0,"",IF(BX69=0,"",(BX69/Q69)))</f>
        <v>0.22222222222222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>
        <v>2</v>
      </c>
      <c r="CH69" s="134">
        <f>IF(Q69=0,"",IF(CG69=0,"",(CG69/Q69)))</f>
        <v>0.22222222222222</v>
      </c>
      <c r="CI69" s="135"/>
      <c r="CJ69" s="136">
        <f>IFERROR(CI69/CG69,"-")</f>
        <v>0</v>
      </c>
      <c r="CK69" s="137"/>
      <c r="CL69" s="138">
        <f>IFERROR(CK69/CG69,"-")</f>
        <v>0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219</v>
      </c>
      <c r="C70" s="189" t="s">
        <v>58</v>
      </c>
      <c r="D70" s="189"/>
      <c r="E70" s="189" t="s">
        <v>216</v>
      </c>
      <c r="F70" s="189" t="s">
        <v>217</v>
      </c>
      <c r="G70" s="189" t="s">
        <v>66</v>
      </c>
      <c r="H70" s="89"/>
      <c r="I70" s="89"/>
      <c r="J70" s="89"/>
      <c r="K70" s="181"/>
      <c r="L70" s="80">
        <v>13</v>
      </c>
      <c r="M70" s="80">
        <v>7</v>
      </c>
      <c r="N70" s="80">
        <v>2</v>
      </c>
      <c r="O70" s="91">
        <v>0</v>
      </c>
      <c r="P70" s="92">
        <v>0</v>
      </c>
      <c r="Q70" s="93">
        <f>O70+P70</f>
        <v>0</v>
      </c>
      <c r="R70" s="81">
        <f>IFERROR(Q70/N70,"-")</f>
        <v>0</v>
      </c>
      <c r="S70" s="80">
        <v>0</v>
      </c>
      <c r="T70" s="80">
        <v>0</v>
      </c>
      <c r="U70" s="81" t="str">
        <f>IFERROR(T70/(Q70),"-")</f>
        <v>-</v>
      </c>
      <c r="V70" s="82"/>
      <c r="W70" s="83">
        <v>0</v>
      </c>
      <c r="X70" s="81" t="str">
        <f>IF(Q70=0,"-",W70/Q70)</f>
        <v>-</v>
      </c>
      <c r="Y70" s="186">
        <v>0</v>
      </c>
      <c r="Z70" s="187" t="str">
        <f>IFERROR(Y70/Q70,"-")</f>
        <v>-</v>
      </c>
      <c r="AA70" s="187" t="str">
        <f>IFERROR(Y70/W70,"-")</f>
        <v>-</v>
      </c>
      <c r="AB70" s="181"/>
      <c r="AC70" s="85"/>
      <c r="AD70" s="78"/>
      <c r="AE70" s="94"/>
      <c r="AF70" s="95" t="str">
        <f>IF(Q70=0,"",IF(AE70=0,"",(AE70/Q70)))</f>
        <v/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 t="str">
        <f>IF(Q70=0,"",IF(AN70=0,"",(AN70/Q70)))</f>
        <v/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 t="str">
        <f>IF(Q70=0,"",IF(AW70=0,"",(AW70/Q70)))</f>
        <v/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 t="str">
        <f>IF(Q70=0,"",IF(BF70=0,"",(BF70/Q70)))</f>
        <v/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 t="str">
        <f>IF(Q70=0,"",IF(BO70=0,"",(BO70/Q70)))</f>
        <v/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 t="str">
        <f>IF(Q70=0,"",IF(BX70=0,"",(BX70/Q70)))</f>
        <v/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 t="str">
        <f>IF(Q70=0,"",IF(CG70=0,"",(CG70/Q70)))</f>
        <v/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</v>
      </c>
      <c r="B71" s="189" t="s">
        <v>220</v>
      </c>
      <c r="C71" s="189" t="s">
        <v>58</v>
      </c>
      <c r="D71" s="189"/>
      <c r="E71" s="189" t="s">
        <v>216</v>
      </c>
      <c r="F71" s="189" t="s">
        <v>217</v>
      </c>
      <c r="G71" s="189" t="s">
        <v>61</v>
      </c>
      <c r="H71" s="89" t="s">
        <v>218</v>
      </c>
      <c r="I71" s="89" t="s">
        <v>162</v>
      </c>
      <c r="J71" s="191" t="s">
        <v>166</v>
      </c>
      <c r="K71" s="181">
        <v>50000</v>
      </c>
      <c r="L71" s="80">
        <v>0</v>
      </c>
      <c r="M71" s="80">
        <v>0</v>
      </c>
      <c r="N71" s="80">
        <v>0</v>
      </c>
      <c r="O71" s="91">
        <v>2</v>
      </c>
      <c r="P71" s="92">
        <v>0</v>
      </c>
      <c r="Q71" s="93">
        <f>O71+P71</f>
        <v>2</v>
      </c>
      <c r="R71" s="81" t="str">
        <f>IFERROR(Q71/N71,"-")</f>
        <v>-</v>
      </c>
      <c r="S71" s="80">
        <v>0</v>
      </c>
      <c r="T71" s="80">
        <v>0</v>
      </c>
      <c r="U71" s="81">
        <f>IFERROR(T71/(Q71),"-")</f>
        <v>0</v>
      </c>
      <c r="V71" s="82">
        <f>IFERROR(K71/SUM(Q71:Q72),"-")</f>
        <v>10000</v>
      </c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>
        <f>SUM(Y71:Y72)-SUM(K71:K72)</f>
        <v>-50000</v>
      </c>
      <c r="AC71" s="85">
        <f>SUM(Y71:Y72)/SUM(K71:K72)</f>
        <v>0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>
        <v>1</v>
      </c>
      <c r="BG71" s="113">
        <f>IF(Q71=0,"",IF(BF71=0,"",(BF71/Q71)))</f>
        <v>0.5</v>
      </c>
      <c r="BH71" s="112"/>
      <c r="BI71" s="114">
        <f>IFERROR(BH71/BF71,"-")</f>
        <v>0</v>
      </c>
      <c r="BJ71" s="115"/>
      <c r="BK71" s="116">
        <f>IFERROR(BJ71/BF71,"-")</f>
        <v>0</v>
      </c>
      <c r="BL71" s="117"/>
      <c r="BM71" s="117"/>
      <c r="BN71" s="117"/>
      <c r="BO71" s="119">
        <v>1</v>
      </c>
      <c r="BP71" s="120">
        <f>IF(Q71=0,"",IF(BO71=0,"",(BO71/Q71)))</f>
        <v>0.5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221</v>
      </c>
      <c r="C72" s="189" t="s">
        <v>58</v>
      </c>
      <c r="D72" s="189"/>
      <c r="E72" s="189" t="s">
        <v>216</v>
      </c>
      <c r="F72" s="189" t="s">
        <v>217</v>
      </c>
      <c r="G72" s="189" t="s">
        <v>66</v>
      </c>
      <c r="H72" s="89"/>
      <c r="I72" s="89"/>
      <c r="J72" s="89"/>
      <c r="K72" s="181"/>
      <c r="L72" s="80">
        <v>6</v>
      </c>
      <c r="M72" s="80">
        <v>6</v>
      </c>
      <c r="N72" s="80">
        <v>2</v>
      </c>
      <c r="O72" s="91">
        <v>3</v>
      </c>
      <c r="P72" s="92">
        <v>0</v>
      </c>
      <c r="Q72" s="93">
        <f>O72+P72</f>
        <v>3</v>
      </c>
      <c r="R72" s="81">
        <f>IFERROR(Q72/N72,"-")</f>
        <v>1.5</v>
      </c>
      <c r="S72" s="80">
        <v>1</v>
      </c>
      <c r="T72" s="80">
        <v>0</v>
      </c>
      <c r="U72" s="81">
        <f>IFERROR(T72/(Q72),"-")</f>
        <v>0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2</v>
      </c>
      <c r="BP72" s="120">
        <f>IF(Q72=0,"",IF(BO72=0,"",(BO72/Q72)))</f>
        <v>0.66666666666667</v>
      </c>
      <c r="BQ72" s="121">
        <v>1</v>
      </c>
      <c r="BR72" s="122">
        <f>IFERROR(BQ72/BO72,"-")</f>
        <v>0.5</v>
      </c>
      <c r="BS72" s="123">
        <v>37000</v>
      </c>
      <c r="BT72" s="124">
        <f>IFERROR(BS72/BO72,"-")</f>
        <v>18500</v>
      </c>
      <c r="BU72" s="125"/>
      <c r="BV72" s="125"/>
      <c r="BW72" s="125">
        <v>1</v>
      </c>
      <c r="BX72" s="126">
        <v>1</v>
      </c>
      <c r="BY72" s="127">
        <f>IF(Q72=0,"",IF(BX72=0,"",(BX72/Q72)))</f>
        <v>0.33333333333333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>
        <v>37000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0.76</v>
      </c>
      <c r="B73" s="189" t="s">
        <v>222</v>
      </c>
      <c r="C73" s="189" t="s">
        <v>58</v>
      </c>
      <c r="D73" s="189"/>
      <c r="E73" s="189" t="s">
        <v>216</v>
      </c>
      <c r="F73" s="189" t="s">
        <v>217</v>
      </c>
      <c r="G73" s="189" t="s">
        <v>61</v>
      </c>
      <c r="H73" s="89" t="s">
        <v>218</v>
      </c>
      <c r="I73" s="89" t="s">
        <v>162</v>
      </c>
      <c r="J73" s="89" t="s">
        <v>223</v>
      </c>
      <c r="K73" s="181">
        <v>50000</v>
      </c>
      <c r="L73" s="80">
        <v>0</v>
      </c>
      <c r="M73" s="80">
        <v>0</v>
      </c>
      <c r="N73" s="80">
        <v>0</v>
      </c>
      <c r="O73" s="91">
        <v>3</v>
      </c>
      <c r="P73" s="92">
        <v>0</v>
      </c>
      <c r="Q73" s="93">
        <f>O73+P73</f>
        <v>3</v>
      </c>
      <c r="R73" s="81" t="str">
        <f>IFERROR(Q73/N73,"-")</f>
        <v>-</v>
      </c>
      <c r="S73" s="80">
        <v>0</v>
      </c>
      <c r="T73" s="80">
        <v>1</v>
      </c>
      <c r="U73" s="81">
        <f>IFERROR(T73/(Q73),"-")</f>
        <v>0.33333333333333</v>
      </c>
      <c r="V73" s="82">
        <f>IFERROR(K73/SUM(Q73:Q74),"-")</f>
        <v>10000</v>
      </c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>
        <f>SUM(Y73:Y74)-SUM(K73:K74)</f>
        <v>-12000</v>
      </c>
      <c r="AC73" s="85">
        <f>SUM(Y73:Y74)/SUM(K73:K74)</f>
        <v>0.76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1</v>
      </c>
      <c r="BG73" s="113">
        <f>IF(Q73=0,"",IF(BF73=0,"",(BF73/Q73)))</f>
        <v>0.33333333333333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1</v>
      </c>
      <c r="BP73" s="120">
        <f>IF(Q73=0,"",IF(BO73=0,"",(BO73/Q73)))</f>
        <v>0.33333333333333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>
        <v>1</v>
      </c>
      <c r="BY73" s="127">
        <f>IF(Q73=0,"",IF(BX73=0,"",(BX73/Q73)))</f>
        <v>0.33333333333333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224</v>
      </c>
      <c r="C74" s="189" t="s">
        <v>58</v>
      </c>
      <c r="D74" s="189"/>
      <c r="E74" s="189" t="s">
        <v>216</v>
      </c>
      <c r="F74" s="189" t="s">
        <v>217</v>
      </c>
      <c r="G74" s="189" t="s">
        <v>66</v>
      </c>
      <c r="H74" s="89"/>
      <c r="I74" s="89"/>
      <c r="J74" s="89"/>
      <c r="K74" s="181"/>
      <c r="L74" s="80">
        <v>8</v>
      </c>
      <c r="M74" s="80">
        <v>8</v>
      </c>
      <c r="N74" s="80">
        <v>3</v>
      </c>
      <c r="O74" s="91">
        <v>2</v>
      </c>
      <c r="P74" s="92">
        <v>0</v>
      </c>
      <c r="Q74" s="93">
        <f>O74+P74</f>
        <v>2</v>
      </c>
      <c r="R74" s="81">
        <f>IFERROR(Q74/N74,"-")</f>
        <v>0.66666666666667</v>
      </c>
      <c r="S74" s="80">
        <v>2</v>
      </c>
      <c r="T74" s="80">
        <v>0</v>
      </c>
      <c r="U74" s="81">
        <f>IFERROR(T74/(Q74),"-")</f>
        <v>0</v>
      </c>
      <c r="V74" s="82"/>
      <c r="W74" s="83">
        <v>1</v>
      </c>
      <c r="X74" s="81">
        <f>IF(Q74=0,"-",W74/Q74)</f>
        <v>0.5</v>
      </c>
      <c r="Y74" s="186">
        <v>38000</v>
      </c>
      <c r="Z74" s="187">
        <f>IFERROR(Y74/Q74,"-")</f>
        <v>19000</v>
      </c>
      <c r="AA74" s="187">
        <f>IFERROR(Y74/W74,"-")</f>
        <v>38000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>
        <f>IF(Q74=0,"",IF(BO74=0,"",(BO74/Q74)))</f>
        <v>0</v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>
        <v>2</v>
      </c>
      <c r="BY74" s="127">
        <f>IF(Q74=0,"",IF(BX74=0,"",(BX74/Q74)))</f>
        <v>1</v>
      </c>
      <c r="BZ74" s="128">
        <v>2</v>
      </c>
      <c r="CA74" s="129">
        <f>IFERROR(BZ74/BX74,"-")</f>
        <v>1</v>
      </c>
      <c r="CB74" s="130">
        <v>3708000</v>
      </c>
      <c r="CC74" s="131">
        <f>IFERROR(CB74/BX74,"-")</f>
        <v>1854000</v>
      </c>
      <c r="CD74" s="132"/>
      <c r="CE74" s="132"/>
      <c r="CF74" s="132">
        <v>2</v>
      </c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1</v>
      </c>
      <c r="CQ74" s="141">
        <v>38000</v>
      </c>
      <c r="CR74" s="141">
        <v>3670000</v>
      </c>
      <c r="CS74" s="141"/>
      <c r="CT74" s="142" t="str">
        <f>IF(AND(CR74=0,CS74=0),"",IF(AND(CR74&lt;=100000,CS74&lt;=100000),"",IF(CR74/CQ74&gt;0.7,"男高",IF(CS74/CQ74&gt;0.7,"女高",""))))</f>
        <v>男高</v>
      </c>
    </row>
    <row r="75" spans="1:99">
      <c r="A75" s="79">
        <f>AC75</f>
        <v>0.46</v>
      </c>
      <c r="B75" s="189" t="s">
        <v>225</v>
      </c>
      <c r="C75" s="189" t="s">
        <v>58</v>
      </c>
      <c r="D75" s="189"/>
      <c r="E75" s="189" t="s">
        <v>112</v>
      </c>
      <c r="F75" s="189" t="s">
        <v>113</v>
      </c>
      <c r="G75" s="189" t="s">
        <v>61</v>
      </c>
      <c r="H75" s="89" t="s">
        <v>218</v>
      </c>
      <c r="I75" s="89" t="s">
        <v>162</v>
      </c>
      <c r="J75" s="89" t="s">
        <v>226</v>
      </c>
      <c r="K75" s="181">
        <v>50000</v>
      </c>
      <c r="L75" s="80">
        <v>0</v>
      </c>
      <c r="M75" s="80">
        <v>0</v>
      </c>
      <c r="N75" s="80">
        <v>0</v>
      </c>
      <c r="O75" s="91">
        <v>6</v>
      </c>
      <c r="P75" s="92">
        <v>0</v>
      </c>
      <c r="Q75" s="93">
        <f>O75+P75</f>
        <v>6</v>
      </c>
      <c r="R75" s="81" t="str">
        <f>IFERROR(Q75/N75,"-")</f>
        <v>-</v>
      </c>
      <c r="S75" s="80">
        <v>0</v>
      </c>
      <c r="T75" s="80">
        <v>0</v>
      </c>
      <c r="U75" s="81">
        <f>IFERROR(T75/(Q75),"-")</f>
        <v>0</v>
      </c>
      <c r="V75" s="82">
        <f>IFERROR(K75/SUM(Q75:Q76),"-")</f>
        <v>7142.8571428571</v>
      </c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>
        <f>SUM(Y75:Y76)-SUM(K75:K76)</f>
        <v>-27000</v>
      </c>
      <c r="AC75" s="85">
        <f>SUM(Y75:Y76)/SUM(K75:K76)</f>
        <v>0.46</v>
      </c>
      <c r="AD75" s="78"/>
      <c r="AE75" s="94">
        <v>1</v>
      </c>
      <c r="AF75" s="95">
        <f>IF(Q75=0,"",IF(AE75=0,"",(AE75/Q75)))</f>
        <v>0.16666666666667</v>
      </c>
      <c r="AG75" s="94"/>
      <c r="AH75" s="96">
        <f>IFERROR(AG75/AE75,"-")</f>
        <v>0</v>
      </c>
      <c r="AI75" s="97"/>
      <c r="AJ75" s="98">
        <f>IFERROR(AI75/AE75,"-")</f>
        <v>0</v>
      </c>
      <c r="AK75" s="99"/>
      <c r="AL75" s="99"/>
      <c r="AM75" s="99"/>
      <c r="AN75" s="100">
        <v>1</v>
      </c>
      <c r="AO75" s="101">
        <f>IF(Q75=0,"",IF(AN75=0,"",(AN75/Q75)))</f>
        <v>0.16666666666667</v>
      </c>
      <c r="AP75" s="100"/>
      <c r="AQ75" s="102">
        <f>IFERROR(AP75/AN75,"-")</f>
        <v>0</v>
      </c>
      <c r="AR75" s="103"/>
      <c r="AS75" s="104">
        <f>IFERROR(AR75/AN75,"-")</f>
        <v>0</v>
      </c>
      <c r="AT75" s="105"/>
      <c r="AU75" s="105"/>
      <c r="AV75" s="105"/>
      <c r="AW75" s="106">
        <v>1</v>
      </c>
      <c r="AX75" s="107">
        <f>IF(Q75=0,"",IF(AW75=0,"",(AW75/Q75)))</f>
        <v>0.16666666666667</v>
      </c>
      <c r="AY75" s="106"/>
      <c r="AZ75" s="108">
        <f>IFERROR(AY75/AW75,"-")</f>
        <v>0</v>
      </c>
      <c r="BA75" s="109"/>
      <c r="BB75" s="110">
        <f>IFERROR(BA75/AW75,"-")</f>
        <v>0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3</v>
      </c>
      <c r="BP75" s="120">
        <f>IF(Q75=0,"",IF(BO75=0,"",(BO75/Q75)))</f>
        <v>0.5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227</v>
      </c>
      <c r="C76" s="189" t="s">
        <v>58</v>
      </c>
      <c r="D76" s="189"/>
      <c r="E76" s="189" t="s">
        <v>112</v>
      </c>
      <c r="F76" s="189" t="s">
        <v>113</v>
      </c>
      <c r="G76" s="189" t="s">
        <v>66</v>
      </c>
      <c r="H76" s="89"/>
      <c r="I76" s="89"/>
      <c r="J76" s="89"/>
      <c r="K76" s="181"/>
      <c r="L76" s="80">
        <v>11</v>
      </c>
      <c r="M76" s="80">
        <v>8</v>
      </c>
      <c r="N76" s="80">
        <v>2</v>
      </c>
      <c r="O76" s="91">
        <v>1</v>
      </c>
      <c r="P76" s="92">
        <v>0</v>
      </c>
      <c r="Q76" s="93">
        <f>O76+P76</f>
        <v>1</v>
      </c>
      <c r="R76" s="81">
        <f>IFERROR(Q76/N76,"-")</f>
        <v>0.5</v>
      </c>
      <c r="S76" s="80">
        <v>0</v>
      </c>
      <c r="T76" s="80">
        <v>0</v>
      </c>
      <c r="U76" s="81">
        <f>IFERROR(T76/(Q76),"-")</f>
        <v>0</v>
      </c>
      <c r="V76" s="82"/>
      <c r="W76" s="83">
        <v>1</v>
      </c>
      <c r="X76" s="81">
        <f>IF(Q76=0,"-",W76/Q76)</f>
        <v>1</v>
      </c>
      <c r="Y76" s="186">
        <v>23000</v>
      </c>
      <c r="Z76" s="187">
        <f>IFERROR(Y76/Q76,"-")</f>
        <v>23000</v>
      </c>
      <c r="AA76" s="187">
        <f>IFERROR(Y76/W76,"-")</f>
        <v>23000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1</v>
      </c>
      <c r="BQ76" s="121">
        <v>1</v>
      </c>
      <c r="BR76" s="122">
        <f>IFERROR(BQ76/BO76,"-")</f>
        <v>1</v>
      </c>
      <c r="BS76" s="123">
        <v>23000</v>
      </c>
      <c r="BT76" s="124">
        <f>IFERROR(BS76/BO76,"-")</f>
        <v>23000</v>
      </c>
      <c r="BU76" s="125"/>
      <c r="BV76" s="125"/>
      <c r="BW76" s="125">
        <v>1</v>
      </c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23000</v>
      </c>
      <c r="CR76" s="141">
        <v>23000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0.6</v>
      </c>
      <c r="B77" s="189" t="s">
        <v>228</v>
      </c>
      <c r="C77" s="189" t="s">
        <v>58</v>
      </c>
      <c r="D77" s="189"/>
      <c r="E77" s="189" t="s">
        <v>118</v>
      </c>
      <c r="F77" s="189" t="s">
        <v>119</v>
      </c>
      <c r="G77" s="189" t="s">
        <v>61</v>
      </c>
      <c r="H77" s="89" t="s">
        <v>218</v>
      </c>
      <c r="I77" s="89" t="s">
        <v>162</v>
      </c>
      <c r="J77" s="89" t="s">
        <v>229</v>
      </c>
      <c r="K77" s="181">
        <v>50000</v>
      </c>
      <c r="L77" s="80">
        <v>0</v>
      </c>
      <c r="M77" s="80">
        <v>0</v>
      </c>
      <c r="N77" s="80">
        <v>0</v>
      </c>
      <c r="O77" s="91">
        <v>1</v>
      </c>
      <c r="P77" s="92">
        <v>0</v>
      </c>
      <c r="Q77" s="93">
        <f>O77+P77</f>
        <v>1</v>
      </c>
      <c r="R77" s="81" t="str">
        <f>IFERROR(Q77/N77,"-")</f>
        <v>-</v>
      </c>
      <c r="S77" s="80">
        <v>0</v>
      </c>
      <c r="T77" s="80">
        <v>0</v>
      </c>
      <c r="U77" s="81">
        <f>IFERROR(T77/(Q77),"-")</f>
        <v>0</v>
      </c>
      <c r="V77" s="82">
        <f>IFERROR(K77/SUM(Q77:Q78),"-")</f>
        <v>50000</v>
      </c>
      <c r="W77" s="83">
        <v>1</v>
      </c>
      <c r="X77" s="81">
        <f>IF(Q77=0,"-",W77/Q77)</f>
        <v>1</v>
      </c>
      <c r="Y77" s="186">
        <v>30000</v>
      </c>
      <c r="Z77" s="187">
        <f>IFERROR(Y77/Q77,"-")</f>
        <v>30000</v>
      </c>
      <c r="AA77" s="187">
        <f>IFERROR(Y77/W77,"-")</f>
        <v>30000</v>
      </c>
      <c r="AB77" s="181">
        <f>SUM(Y77:Y78)-SUM(K77:K78)</f>
        <v>-20000</v>
      </c>
      <c r="AC77" s="85">
        <f>SUM(Y77:Y78)/SUM(K77:K78)</f>
        <v>0.6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>
        <v>1</v>
      </c>
      <c r="BP77" s="120">
        <f>IF(Q77=0,"",IF(BO77=0,"",(BO77/Q77)))</f>
        <v>1</v>
      </c>
      <c r="BQ77" s="121">
        <v>1</v>
      </c>
      <c r="BR77" s="122">
        <f>IFERROR(BQ77/BO77,"-")</f>
        <v>1</v>
      </c>
      <c r="BS77" s="123">
        <v>30000</v>
      </c>
      <c r="BT77" s="124">
        <f>IFERROR(BS77/BO77,"-")</f>
        <v>30000</v>
      </c>
      <c r="BU77" s="125"/>
      <c r="BV77" s="125"/>
      <c r="BW77" s="125">
        <v>1</v>
      </c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1</v>
      </c>
      <c r="CQ77" s="141">
        <v>30000</v>
      </c>
      <c r="CR77" s="141">
        <v>30000</v>
      </c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230</v>
      </c>
      <c r="C78" s="189" t="s">
        <v>58</v>
      </c>
      <c r="D78" s="189"/>
      <c r="E78" s="189" t="s">
        <v>118</v>
      </c>
      <c r="F78" s="189" t="s">
        <v>119</v>
      </c>
      <c r="G78" s="189" t="s">
        <v>66</v>
      </c>
      <c r="H78" s="89"/>
      <c r="I78" s="89"/>
      <c r="J78" s="89"/>
      <c r="K78" s="181"/>
      <c r="L78" s="80">
        <v>3</v>
      </c>
      <c r="M78" s="80">
        <v>3</v>
      </c>
      <c r="N78" s="80">
        <v>1</v>
      </c>
      <c r="O78" s="91">
        <v>0</v>
      </c>
      <c r="P78" s="92">
        <v>0</v>
      </c>
      <c r="Q78" s="93">
        <f>O78+P78</f>
        <v>0</v>
      </c>
      <c r="R78" s="81">
        <f>IFERROR(Q78/N78,"-")</f>
        <v>0</v>
      </c>
      <c r="S78" s="80">
        <v>0</v>
      </c>
      <c r="T78" s="80">
        <v>0</v>
      </c>
      <c r="U78" s="81" t="str">
        <f>IFERROR(T78/(Q78),"-")</f>
        <v>-</v>
      </c>
      <c r="V78" s="82"/>
      <c r="W78" s="83">
        <v>0</v>
      </c>
      <c r="X78" s="81" t="str">
        <f>IF(Q78=0,"-",W78/Q78)</f>
        <v>-</v>
      </c>
      <c r="Y78" s="186">
        <v>0</v>
      </c>
      <c r="Z78" s="187" t="str">
        <f>IFERROR(Y78/Q78,"-")</f>
        <v>-</v>
      </c>
      <c r="AA78" s="187" t="str">
        <f>IFERROR(Y78/W78,"-")</f>
        <v>-</v>
      </c>
      <c r="AB78" s="181"/>
      <c r="AC78" s="85"/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30"/>
      <c r="B79" s="86"/>
      <c r="C79" s="86"/>
      <c r="D79" s="87"/>
      <c r="E79" s="87"/>
      <c r="F79" s="87"/>
      <c r="G79" s="88"/>
      <c r="H79" s="89"/>
      <c r="I79" s="89"/>
      <c r="J79" s="89"/>
      <c r="K79" s="182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58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30"/>
      <c r="B80" s="37"/>
      <c r="C80" s="37"/>
      <c r="D80" s="21"/>
      <c r="E80" s="21"/>
      <c r="F80" s="21"/>
      <c r="G80" s="22"/>
      <c r="H80" s="36"/>
      <c r="I80" s="36"/>
      <c r="J80" s="74"/>
      <c r="K80" s="183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60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19">
        <f>AC81</f>
        <v>0.587422265625</v>
      </c>
      <c r="B81" s="39"/>
      <c r="C81" s="39"/>
      <c r="D81" s="39"/>
      <c r="E81" s="39"/>
      <c r="F81" s="39"/>
      <c r="G81" s="39"/>
      <c r="H81" s="40" t="s">
        <v>231</v>
      </c>
      <c r="I81" s="40"/>
      <c r="J81" s="40"/>
      <c r="K81" s="184">
        <f>SUM(K6:K80)</f>
        <v>2560000</v>
      </c>
      <c r="L81" s="41">
        <f>SUM(L6:L80)</f>
        <v>458</v>
      </c>
      <c r="M81" s="41">
        <f>SUM(M6:M80)</f>
        <v>261</v>
      </c>
      <c r="N81" s="41">
        <f>SUM(N6:N80)</f>
        <v>208</v>
      </c>
      <c r="O81" s="41">
        <f>SUM(O6:O80)</f>
        <v>246</v>
      </c>
      <c r="P81" s="41">
        <f>SUM(P6:P80)</f>
        <v>0</v>
      </c>
      <c r="Q81" s="41">
        <f>SUM(Q6:Q80)</f>
        <v>246</v>
      </c>
      <c r="R81" s="42">
        <f>IFERROR(Q81/N81,"-")</f>
        <v>1.1826923076923</v>
      </c>
      <c r="S81" s="77">
        <f>SUM(S6:S80)</f>
        <v>16</v>
      </c>
      <c r="T81" s="77">
        <f>SUM(T6:T80)</f>
        <v>36</v>
      </c>
      <c r="U81" s="42">
        <f>IFERROR(S81/Q81,"-")</f>
        <v>0.065040650406504</v>
      </c>
      <c r="V81" s="43">
        <f>IFERROR(K81/Q81,"-")</f>
        <v>10406.504065041</v>
      </c>
      <c r="W81" s="44">
        <f>SUM(W6:W80)</f>
        <v>30</v>
      </c>
      <c r="X81" s="42">
        <f>IFERROR(W81/Q81,"-")</f>
        <v>0.1219512195122</v>
      </c>
      <c r="Y81" s="184">
        <f>SUM(Y6:Y80)</f>
        <v>1503801</v>
      </c>
      <c r="Z81" s="184">
        <f>IFERROR(Y81/Q81,"-")</f>
        <v>6113.012195122</v>
      </c>
      <c r="AA81" s="184">
        <f>IFERROR(Y81/W81,"-")</f>
        <v>50126.7</v>
      </c>
      <c r="AB81" s="184">
        <f>Y81-K81</f>
        <v>-1056199</v>
      </c>
      <c r="AC81" s="46">
        <f>Y81/K81</f>
        <v>0.587422265625</v>
      </c>
      <c r="AD81" s="59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7"/>
    <mergeCell ref="K28:K37"/>
    <mergeCell ref="V28:V37"/>
    <mergeCell ref="AB28:AB37"/>
    <mergeCell ref="AC28:AC37"/>
    <mergeCell ref="A38:A42"/>
    <mergeCell ref="K38:K42"/>
    <mergeCell ref="V38:V42"/>
    <mergeCell ref="AB38:AB42"/>
    <mergeCell ref="AC38:AC42"/>
    <mergeCell ref="A43:A46"/>
    <mergeCell ref="K43:K46"/>
    <mergeCell ref="V43:V46"/>
    <mergeCell ref="AB43:AB46"/>
    <mergeCell ref="AC43:AC46"/>
    <mergeCell ref="A47:A60"/>
    <mergeCell ref="K47:K60"/>
    <mergeCell ref="V47:V60"/>
    <mergeCell ref="AB47:AB60"/>
    <mergeCell ref="AC47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1.45</v>
      </c>
      <c r="B6" s="189" t="s">
        <v>233</v>
      </c>
      <c r="C6" s="189" t="s">
        <v>58</v>
      </c>
      <c r="D6" s="189" t="s">
        <v>234</v>
      </c>
      <c r="E6" s="189" t="s">
        <v>235</v>
      </c>
      <c r="F6" s="189" t="s">
        <v>236</v>
      </c>
      <c r="G6" s="189" t="s">
        <v>61</v>
      </c>
      <c r="H6" s="89" t="s">
        <v>237</v>
      </c>
      <c r="I6" s="89" t="s">
        <v>238</v>
      </c>
      <c r="J6" s="89" t="s">
        <v>239</v>
      </c>
      <c r="K6" s="181">
        <v>140000</v>
      </c>
      <c r="L6" s="80">
        <v>0</v>
      </c>
      <c r="M6" s="80">
        <v>0</v>
      </c>
      <c r="N6" s="80">
        <v>0</v>
      </c>
      <c r="O6" s="91">
        <v>18</v>
      </c>
      <c r="P6" s="92">
        <v>0</v>
      </c>
      <c r="Q6" s="93">
        <f>O6+P6</f>
        <v>18</v>
      </c>
      <c r="R6" s="81" t="str">
        <f>IFERROR(Q6/N6,"-")</f>
        <v>-</v>
      </c>
      <c r="S6" s="80">
        <v>1</v>
      </c>
      <c r="T6" s="80">
        <v>2</v>
      </c>
      <c r="U6" s="81">
        <f>IFERROR(T6/(Q6),"-")</f>
        <v>0.11111111111111</v>
      </c>
      <c r="V6" s="82">
        <f>IFERROR(K6/SUM(Q6:Q7),"-")</f>
        <v>5600</v>
      </c>
      <c r="W6" s="83">
        <v>1</v>
      </c>
      <c r="X6" s="81">
        <f>IF(Q6=0,"-",W6/Q6)</f>
        <v>0.055555555555556</v>
      </c>
      <c r="Y6" s="186">
        <v>170000</v>
      </c>
      <c r="Z6" s="187">
        <f>IFERROR(Y6/Q6,"-")</f>
        <v>9444.4444444444</v>
      </c>
      <c r="AA6" s="187">
        <f>IFERROR(Y6/W6,"-")</f>
        <v>170000</v>
      </c>
      <c r="AB6" s="181">
        <f>SUM(Y6:Y7)-SUM(K6:K7)</f>
        <v>63000</v>
      </c>
      <c r="AC6" s="85">
        <f>SUM(Y6:Y7)/SUM(K6:K7)</f>
        <v>1.45</v>
      </c>
      <c r="AD6" s="78"/>
      <c r="AE6" s="94">
        <v>3</v>
      </c>
      <c r="AF6" s="95">
        <f>IF(Q6=0,"",IF(AE6=0,"",(AE6/Q6)))</f>
        <v>0.16666666666667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8</v>
      </c>
      <c r="AO6" s="101">
        <f>IF(Q6=0,"",IF(AN6=0,"",(AN6/Q6)))</f>
        <v>0.44444444444444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0.055555555555556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0.055555555555556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0.11111111111111</v>
      </c>
      <c r="BZ6" s="128">
        <v>1</v>
      </c>
      <c r="CA6" s="129">
        <f>IFERROR(BZ6/BX6,"-")</f>
        <v>0.5</v>
      </c>
      <c r="CB6" s="130">
        <v>170000</v>
      </c>
      <c r="CC6" s="131">
        <f>IFERROR(CB6/BX6,"-")</f>
        <v>85000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170000</v>
      </c>
      <c r="CR6" s="141">
        <v>170000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240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36</v>
      </c>
      <c r="M7" s="80">
        <v>19</v>
      </c>
      <c r="N7" s="80">
        <v>21</v>
      </c>
      <c r="O7" s="91">
        <v>7</v>
      </c>
      <c r="P7" s="92">
        <v>0</v>
      </c>
      <c r="Q7" s="93">
        <f>O7+P7</f>
        <v>7</v>
      </c>
      <c r="R7" s="81">
        <f>IFERROR(Q7/N7,"-")</f>
        <v>0.33333333333333</v>
      </c>
      <c r="S7" s="80">
        <v>1</v>
      </c>
      <c r="T7" s="80">
        <v>1</v>
      </c>
      <c r="U7" s="81">
        <f>IFERROR(T7/(Q7),"-")</f>
        <v>0.14285714285714</v>
      </c>
      <c r="V7" s="82"/>
      <c r="W7" s="83">
        <v>1</v>
      </c>
      <c r="X7" s="81">
        <f>IF(Q7=0,"-",W7/Q7)</f>
        <v>0.14285714285714</v>
      </c>
      <c r="Y7" s="186">
        <v>33000</v>
      </c>
      <c r="Z7" s="187">
        <f>IFERROR(Y7/Q7,"-")</f>
        <v>4714.2857142857</v>
      </c>
      <c r="AA7" s="187">
        <f>IFERROR(Y7/W7,"-")</f>
        <v>33000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0.14285714285714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0.28571428571429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0.28571428571429</v>
      </c>
      <c r="BQ7" s="121">
        <v>1</v>
      </c>
      <c r="BR7" s="122">
        <f>IFERROR(BQ7/BO7,"-")</f>
        <v>0.5</v>
      </c>
      <c r="BS7" s="123">
        <v>33000</v>
      </c>
      <c r="BT7" s="124">
        <f>IFERROR(BS7/BO7,"-")</f>
        <v>16500</v>
      </c>
      <c r="BU7" s="125"/>
      <c r="BV7" s="125"/>
      <c r="BW7" s="125">
        <v>1</v>
      </c>
      <c r="BX7" s="126">
        <v>1</v>
      </c>
      <c r="BY7" s="127">
        <f>IF(Q7=0,"",IF(BX7=0,"",(BX7/Q7)))</f>
        <v>0.14285714285714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0.14285714285714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33000</v>
      </c>
      <c r="CR7" s="141">
        <v>33000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241</v>
      </c>
      <c r="C8" s="189" t="s">
        <v>242</v>
      </c>
      <c r="D8" s="189" t="s">
        <v>243</v>
      </c>
      <c r="E8" s="189" t="s">
        <v>244</v>
      </c>
      <c r="F8" s="189"/>
      <c r="G8" s="189" t="s">
        <v>61</v>
      </c>
      <c r="H8" s="89" t="s">
        <v>245</v>
      </c>
      <c r="I8" s="89" t="s">
        <v>246</v>
      </c>
      <c r="J8" s="89" t="s">
        <v>247</v>
      </c>
      <c r="K8" s="181">
        <v>75000</v>
      </c>
      <c r="L8" s="80">
        <v>0</v>
      </c>
      <c r="M8" s="80">
        <v>0</v>
      </c>
      <c r="N8" s="80">
        <v>0</v>
      </c>
      <c r="O8" s="91">
        <v>8</v>
      </c>
      <c r="P8" s="92">
        <v>0</v>
      </c>
      <c r="Q8" s="93">
        <f>O8+P8</f>
        <v>8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0.125</v>
      </c>
      <c r="V8" s="82">
        <f>IFERROR(K8/SUM(Q8:Q9),"-")</f>
        <v>5357.1428571429</v>
      </c>
      <c r="W8" s="83">
        <v>1</v>
      </c>
      <c r="X8" s="81">
        <f>IF(Q8=0,"-",W8/Q8)</f>
        <v>0.125</v>
      </c>
      <c r="Y8" s="186">
        <v>0</v>
      </c>
      <c r="Z8" s="187">
        <f>IFERROR(Y8/Q8,"-")</f>
        <v>0</v>
      </c>
      <c r="AA8" s="187">
        <f>IFERROR(Y8/W8,"-")</f>
        <v>0</v>
      </c>
      <c r="AB8" s="181">
        <f>SUM(Y8:Y9)-SUM(K8:K9)</f>
        <v>-75000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3</v>
      </c>
      <c r="AO8" s="101">
        <f>IF(Q8=0,"",IF(AN8=0,"",(AN8/Q8)))</f>
        <v>0.375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0.375</v>
      </c>
      <c r="BQ8" s="121">
        <v>1</v>
      </c>
      <c r="BR8" s="122">
        <f>IFERROR(BQ8/BO8,"-")</f>
        <v>0.33333333333333</v>
      </c>
      <c r="BS8" s="123">
        <v>6000</v>
      </c>
      <c r="BT8" s="124">
        <f>IFERROR(BS8/BO8,"-")</f>
        <v>2000</v>
      </c>
      <c r="BU8" s="125"/>
      <c r="BV8" s="125">
        <v>1</v>
      </c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0</v>
      </c>
      <c r="CR8" s="141">
        <v>6000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248</v>
      </c>
      <c r="C9" s="189" t="s">
        <v>242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49</v>
      </c>
      <c r="M9" s="80">
        <v>16</v>
      </c>
      <c r="N9" s="80">
        <v>55</v>
      </c>
      <c r="O9" s="91">
        <v>6</v>
      </c>
      <c r="P9" s="92">
        <v>0</v>
      </c>
      <c r="Q9" s="93">
        <f>O9+P9</f>
        <v>6</v>
      </c>
      <c r="R9" s="81">
        <f>IFERROR(Q9/N9,"-")</f>
        <v>0.10909090909091</v>
      </c>
      <c r="S9" s="80">
        <v>0</v>
      </c>
      <c r="T9" s="80">
        <v>1</v>
      </c>
      <c r="U9" s="81">
        <f>IFERROR(T9/(Q9),"-")</f>
        <v>0.16666666666667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0.16666666666667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0.16666666666667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0.16666666666667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4.3904761904762</v>
      </c>
      <c r="B10" s="189" t="s">
        <v>249</v>
      </c>
      <c r="C10" s="189" t="s">
        <v>242</v>
      </c>
      <c r="D10" s="189" t="s">
        <v>243</v>
      </c>
      <c r="E10" s="189" t="s">
        <v>250</v>
      </c>
      <c r="F10" s="189"/>
      <c r="G10" s="189" t="s">
        <v>61</v>
      </c>
      <c r="H10" s="89" t="s">
        <v>251</v>
      </c>
      <c r="I10" s="89" t="s">
        <v>252</v>
      </c>
      <c r="J10" s="89" t="s">
        <v>253</v>
      </c>
      <c r="K10" s="181">
        <v>105000</v>
      </c>
      <c r="L10" s="80">
        <v>0</v>
      </c>
      <c r="M10" s="80">
        <v>0</v>
      </c>
      <c r="N10" s="80">
        <v>0</v>
      </c>
      <c r="O10" s="91">
        <v>24</v>
      </c>
      <c r="P10" s="92">
        <v>0</v>
      </c>
      <c r="Q10" s="93">
        <f>O10+P10</f>
        <v>24</v>
      </c>
      <c r="R10" s="81" t="str">
        <f>IFERROR(Q10/N10,"-")</f>
        <v>-</v>
      </c>
      <c r="S10" s="80">
        <v>3</v>
      </c>
      <c r="T10" s="80">
        <v>1</v>
      </c>
      <c r="U10" s="81">
        <f>IFERROR(T10/(Q10),"-")</f>
        <v>0.041666666666667</v>
      </c>
      <c r="V10" s="82">
        <f>IFERROR(K10/SUM(Q10:Q11),"-")</f>
        <v>3500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356000</v>
      </c>
      <c r="AC10" s="85">
        <f>SUM(Y10:Y11)/SUM(K10:K11)</f>
        <v>4.3904761904762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7</v>
      </c>
      <c r="AO10" s="101">
        <f>IF(Q10=0,"",IF(AN10=0,"",(AN10/Q10)))</f>
        <v>0.29166666666667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0.041666666666667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0.083333333333333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11</v>
      </c>
      <c r="BP10" s="120">
        <f>IF(Q10=0,"",IF(BO10=0,"",(BO10/Q10)))</f>
        <v>0.45833333333333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0.083333333333333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0.041666666666667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254</v>
      </c>
      <c r="C11" s="189" t="s">
        <v>242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121</v>
      </c>
      <c r="M11" s="80">
        <v>41</v>
      </c>
      <c r="N11" s="80">
        <v>52</v>
      </c>
      <c r="O11" s="91">
        <v>6</v>
      </c>
      <c r="P11" s="92">
        <v>0</v>
      </c>
      <c r="Q11" s="93">
        <f>O11+P11</f>
        <v>6</v>
      </c>
      <c r="R11" s="81">
        <f>IFERROR(Q11/N11,"-")</f>
        <v>0.11538461538462</v>
      </c>
      <c r="S11" s="80">
        <v>2</v>
      </c>
      <c r="T11" s="80">
        <v>1</v>
      </c>
      <c r="U11" s="81">
        <f>IFERROR(T11/(Q11),"-")</f>
        <v>0.16666666666667</v>
      </c>
      <c r="V11" s="82"/>
      <c r="W11" s="83">
        <v>2</v>
      </c>
      <c r="X11" s="81">
        <f>IF(Q11=0,"-",W11/Q11)</f>
        <v>0.33333333333333</v>
      </c>
      <c r="Y11" s="186">
        <v>461000</v>
      </c>
      <c r="Z11" s="187">
        <f>IFERROR(Y11/Q11,"-")</f>
        <v>76833.333333333</v>
      </c>
      <c r="AA11" s="187">
        <f>IFERROR(Y11/W11,"-")</f>
        <v>230500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0.16666666666667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3</v>
      </c>
      <c r="BY11" s="127">
        <f>IF(Q11=0,"",IF(BX11=0,"",(BX11/Q11)))</f>
        <v>0.5</v>
      </c>
      <c r="BZ11" s="128">
        <v>2</v>
      </c>
      <c r="CA11" s="129">
        <f>IFERROR(BZ11/BX11,"-")</f>
        <v>0.66666666666667</v>
      </c>
      <c r="CB11" s="130">
        <v>23000</v>
      </c>
      <c r="CC11" s="131">
        <f>IFERROR(CB11/BX11,"-")</f>
        <v>7666.6666666667</v>
      </c>
      <c r="CD11" s="132"/>
      <c r="CE11" s="132">
        <v>1</v>
      </c>
      <c r="CF11" s="132">
        <v>1</v>
      </c>
      <c r="CG11" s="133">
        <v>2</v>
      </c>
      <c r="CH11" s="134">
        <f>IF(Q11=0,"",IF(CG11=0,"",(CG11/Q11)))</f>
        <v>0.33333333333333</v>
      </c>
      <c r="CI11" s="135">
        <v>1</v>
      </c>
      <c r="CJ11" s="136">
        <f>IFERROR(CI11/CG11,"-")</f>
        <v>0.5</v>
      </c>
      <c r="CK11" s="137">
        <v>443000</v>
      </c>
      <c r="CL11" s="138">
        <f>IFERROR(CK11/CG11,"-")</f>
        <v>221500</v>
      </c>
      <c r="CM11" s="139"/>
      <c r="CN11" s="139"/>
      <c r="CO11" s="139">
        <v>1</v>
      </c>
      <c r="CP11" s="140">
        <v>2</v>
      </c>
      <c r="CQ11" s="141">
        <v>461000</v>
      </c>
      <c r="CR11" s="141">
        <v>443000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2.075</v>
      </c>
      <c r="B14" s="39"/>
      <c r="C14" s="39"/>
      <c r="D14" s="39"/>
      <c r="E14" s="39"/>
      <c r="F14" s="39"/>
      <c r="G14" s="39"/>
      <c r="H14" s="40" t="s">
        <v>255</v>
      </c>
      <c r="I14" s="40"/>
      <c r="J14" s="40"/>
      <c r="K14" s="184">
        <f>SUM(K6:K13)</f>
        <v>320000</v>
      </c>
      <c r="L14" s="41">
        <f>SUM(L6:L13)</f>
        <v>206</v>
      </c>
      <c r="M14" s="41">
        <f>SUM(M6:M13)</f>
        <v>76</v>
      </c>
      <c r="N14" s="41">
        <f>SUM(N6:N13)</f>
        <v>128</v>
      </c>
      <c r="O14" s="41">
        <f>SUM(O6:O13)</f>
        <v>69</v>
      </c>
      <c r="P14" s="41">
        <f>SUM(P6:P13)</f>
        <v>0</v>
      </c>
      <c r="Q14" s="41">
        <f>SUM(Q6:Q13)</f>
        <v>69</v>
      </c>
      <c r="R14" s="42">
        <f>IFERROR(Q14/N14,"-")</f>
        <v>0.5390625</v>
      </c>
      <c r="S14" s="77">
        <f>SUM(S6:S13)</f>
        <v>7</v>
      </c>
      <c r="T14" s="77">
        <f>SUM(T6:T13)</f>
        <v>7</v>
      </c>
      <c r="U14" s="42">
        <f>IFERROR(S14/Q14,"-")</f>
        <v>0.10144927536232</v>
      </c>
      <c r="V14" s="43">
        <f>IFERROR(K14/Q14,"-")</f>
        <v>4637.6811594203</v>
      </c>
      <c r="W14" s="44">
        <f>SUM(W6:W13)</f>
        <v>5</v>
      </c>
      <c r="X14" s="42">
        <f>IFERROR(W14/Q14,"-")</f>
        <v>0.072463768115942</v>
      </c>
      <c r="Y14" s="184">
        <f>SUM(Y6:Y13)</f>
        <v>664000</v>
      </c>
      <c r="Z14" s="184">
        <f>IFERROR(Y14/Q14,"-")</f>
        <v>9623.1884057971</v>
      </c>
      <c r="AA14" s="184">
        <f>IFERROR(Y14/W14,"-")</f>
        <v>132800</v>
      </c>
      <c r="AB14" s="184">
        <f>Y14-K14</f>
        <v>344000</v>
      </c>
      <c r="AC14" s="46">
        <f>Y14/K14</f>
        <v>2.075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259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260</v>
      </c>
      <c r="C6" s="189" t="s">
        <v>261</v>
      </c>
      <c r="D6" s="189"/>
      <c r="E6" s="189" t="s">
        <v>95</v>
      </c>
      <c r="F6" s="89" t="s">
        <v>262</v>
      </c>
      <c r="G6" s="89" t="s">
        <v>263</v>
      </c>
      <c r="H6" s="181">
        <v>0</v>
      </c>
      <c r="I6" s="84">
        <v>1500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264</v>
      </c>
      <c r="C7" s="189" t="s">
        <v>261</v>
      </c>
      <c r="D7" s="189"/>
      <c r="E7" s="189" t="s">
        <v>95</v>
      </c>
      <c r="F7" s="89" t="s">
        <v>265</v>
      </c>
      <c r="G7" s="89" t="s">
        <v>263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266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267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257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268</v>
      </c>
      <c r="C6" s="189" t="s">
        <v>269</v>
      </c>
      <c r="D6" s="189" t="s">
        <v>270</v>
      </c>
      <c r="E6" s="189" t="s">
        <v>271</v>
      </c>
      <c r="F6" s="89" t="s">
        <v>272</v>
      </c>
      <c r="G6" s="89" t="s">
        <v>263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1.0180605951793</v>
      </c>
      <c r="B7" s="189" t="s">
        <v>273</v>
      </c>
      <c r="C7" s="189" t="s">
        <v>269</v>
      </c>
      <c r="D7" s="189" t="s">
        <v>270</v>
      </c>
      <c r="E7" s="189" t="s">
        <v>271</v>
      </c>
      <c r="F7" s="89" t="s">
        <v>274</v>
      </c>
      <c r="G7" s="89" t="s">
        <v>263</v>
      </c>
      <c r="H7" s="181">
        <v>6605707</v>
      </c>
      <c r="I7" s="80">
        <v>4133</v>
      </c>
      <c r="J7" s="80">
        <v>0</v>
      </c>
      <c r="K7" s="80">
        <v>189525</v>
      </c>
      <c r="L7" s="93">
        <v>1375</v>
      </c>
      <c r="M7" s="81">
        <f>IFERROR(L7/K7,"-")</f>
        <v>0.0072549795541485</v>
      </c>
      <c r="N7" s="80">
        <v>110</v>
      </c>
      <c r="O7" s="80">
        <v>423</v>
      </c>
      <c r="P7" s="81">
        <f>IFERROR(N7/(L7),"-")</f>
        <v>0.08</v>
      </c>
      <c r="Q7" s="82">
        <f>IFERROR(H7/SUM(L7:L7),"-")</f>
        <v>4804.1505454545</v>
      </c>
      <c r="R7" s="83">
        <v>174</v>
      </c>
      <c r="S7" s="81">
        <f>IF(L7=0,"-",R7/L7)</f>
        <v>0.12654545454545</v>
      </c>
      <c r="T7" s="186">
        <v>6725010</v>
      </c>
      <c r="U7" s="187">
        <f>IFERROR(T7/L7,"-")</f>
        <v>4890.9163636364</v>
      </c>
      <c r="V7" s="187">
        <f>IFERROR(T7/R7,"-")</f>
        <v>38649.482758621</v>
      </c>
      <c r="W7" s="181">
        <f>SUM(T7:T7)-SUM(H7:H7)</f>
        <v>119303</v>
      </c>
      <c r="X7" s="85">
        <f>SUM(T7:T7)/SUM(H7:H7)</f>
        <v>1.0180605951793</v>
      </c>
      <c r="Y7" s="78"/>
      <c r="Z7" s="94">
        <v>1</v>
      </c>
      <c r="AA7" s="95">
        <f>IF(L7=0,"",IF(Z7=0,"",(Z7/L7)))</f>
        <v>0.00072727272727273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10</v>
      </c>
      <c r="AJ7" s="101">
        <f>IF(L7=0,"",IF(AI7=0,"",(AI7/L7)))</f>
        <v>0.0072727272727273</v>
      </c>
      <c r="AK7" s="100">
        <v>1</v>
      </c>
      <c r="AL7" s="102">
        <f>IFERROR(AK7/AI7,"-")</f>
        <v>0.1</v>
      </c>
      <c r="AM7" s="103">
        <v>28000</v>
      </c>
      <c r="AN7" s="104">
        <f>IFERROR(AM7/AI7,"-")</f>
        <v>2800</v>
      </c>
      <c r="AO7" s="105"/>
      <c r="AP7" s="105"/>
      <c r="AQ7" s="105">
        <v>1</v>
      </c>
      <c r="AR7" s="106">
        <v>3</v>
      </c>
      <c r="AS7" s="107">
        <f>IF(L7=0,"",IF(AR7=0,"",(AR7/L7)))</f>
        <v>0.0021818181818182</v>
      </c>
      <c r="AT7" s="106">
        <v>1</v>
      </c>
      <c r="AU7" s="108">
        <f>IFERROR(AT7/AR7,"-")</f>
        <v>0.33333333333333</v>
      </c>
      <c r="AV7" s="109">
        <v>15000</v>
      </c>
      <c r="AW7" s="110">
        <f>IFERROR(AV7/AR7,"-")</f>
        <v>5000</v>
      </c>
      <c r="AX7" s="111"/>
      <c r="AY7" s="111"/>
      <c r="AZ7" s="111">
        <v>1</v>
      </c>
      <c r="BA7" s="112">
        <v>46</v>
      </c>
      <c r="BB7" s="113">
        <f>IF(L7=0,"",IF(BA7=0,"",(BA7/L7)))</f>
        <v>0.033454545454545</v>
      </c>
      <c r="BC7" s="112">
        <v>3</v>
      </c>
      <c r="BD7" s="114">
        <f>IFERROR(BC7/BA7,"-")</f>
        <v>0.065217391304348</v>
      </c>
      <c r="BE7" s="115">
        <v>14000</v>
      </c>
      <c r="BF7" s="116">
        <f>IFERROR(BE7/BA7,"-")</f>
        <v>304.34782608696</v>
      </c>
      <c r="BG7" s="117">
        <v>2</v>
      </c>
      <c r="BH7" s="117">
        <v>1</v>
      </c>
      <c r="BI7" s="117"/>
      <c r="BJ7" s="119">
        <v>733</v>
      </c>
      <c r="BK7" s="120">
        <f>IF(L7=0,"",IF(BJ7=0,"",(BJ7/L7)))</f>
        <v>0.53309090909091</v>
      </c>
      <c r="BL7" s="121">
        <v>76</v>
      </c>
      <c r="BM7" s="122">
        <f>IFERROR(BL7/BJ7,"-")</f>
        <v>0.10368349249659</v>
      </c>
      <c r="BN7" s="123">
        <v>1281200</v>
      </c>
      <c r="BO7" s="124">
        <f>IFERROR(BN7/BJ7,"-")</f>
        <v>1747.8854024557</v>
      </c>
      <c r="BP7" s="125">
        <v>46</v>
      </c>
      <c r="BQ7" s="125">
        <v>11</v>
      </c>
      <c r="BR7" s="125">
        <v>19</v>
      </c>
      <c r="BS7" s="126">
        <v>452</v>
      </c>
      <c r="BT7" s="127">
        <f>IF(L7=0,"",IF(BS7=0,"",(BS7/L7)))</f>
        <v>0.32872727272727</v>
      </c>
      <c r="BU7" s="128">
        <v>67</v>
      </c>
      <c r="BV7" s="129">
        <f>IFERROR(BU7/BS7,"-")</f>
        <v>0.14823008849558</v>
      </c>
      <c r="BW7" s="130">
        <v>4022800</v>
      </c>
      <c r="BX7" s="131">
        <f>IFERROR(BW7/BS7,"-")</f>
        <v>8900</v>
      </c>
      <c r="BY7" s="132">
        <v>28</v>
      </c>
      <c r="BZ7" s="132">
        <v>8</v>
      </c>
      <c r="CA7" s="132">
        <v>31</v>
      </c>
      <c r="CB7" s="133">
        <v>130</v>
      </c>
      <c r="CC7" s="134">
        <f>IF(L7=0,"",IF(CB7=0,"",(CB7/L7)))</f>
        <v>0.094545454545455</v>
      </c>
      <c r="CD7" s="135">
        <v>26</v>
      </c>
      <c r="CE7" s="136">
        <f>IFERROR(CD7/CB7,"-")</f>
        <v>0.2</v>
      </c>
      <c r="CF7" s="137">
        <v>1364010</v>
      </c>
      <c r="CG7" s="138">
        <f>IFERROR(CF7/CB7,"-")</f>
        <v>10492.384615385</v>
      </c>
      <c r="CH7" s="139">
        <v>9</v>
      </c>
      <c r="CI7" s="139">
        <v>1</v>
      </c>
      <c r="CJ7" s="139">
        <v>16</v>
      </c>
      <c r="CK7" s="140">
        <v>174</v>
      </c>
      <c r="CL7" s="141">
        <v>6725010</v>
      </c>
      <c r="CM7" s="141">
        <v>1080000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1.4934367586219</v>
      </c>
      <c r="B8" s="189" t="s">
        <v>275</v>
      </c>
      <c r="C8" s="189" t="s">
        <v>269</v>
      </c>
      <c r="D8" s="189" t="s">
        <v>270</v>
      </c>
      <c r="E8" s="189" t="s">
        <v>271</v>
      </c>
      <c r="F8" s="89" t="s">
        <v>276</v>
      </c>
      <c r="G8" s="89" t="s">
        <v>263</v>
      </c>
      <c r="H8" s="181">
        <v>1879102</v>
      </c>
      <c r="I8" s="80">
        <v>1482</v>
      </c>
      <c r="J8" s="80">
        <v>0</v>
      </c>
      <c r="K8" s="80">
        <v>37872</v>
      </c>
      <c r="L8" s="93">
        <v>683</v>
      </c>
      <c r="M8" s="81">
        <f>IFERROR(L8/K8,"-")</f>
        <v>0.018034431770173</v>
      </c>
      <c r="N8" s="80">
        <v>23</v>
      </c>
      <c r="O8" s="80">
        <v>252</v>
      </c>
      <c r="P8" s="81">
        <f>IFERROR(N8/(L8),"-")</f>
        <v>0.033674963396779</v>
      </c>
      <c r="Q8" s="82">
        <f>IFERROR(H8/SUM(L8:L8),"-")</f>
        <v>2751.2474377745</v>
      </c>
      <c r="R8" s="83">
        <v>53</v>
      </c>
      <c r="S8" s="81">
        <f>IF(L8=0,"-",R8/L8)</f>
        <v>0.077598828696925</v>
      </c>
      <c r="T8" s="186">
        <v>2806320</v>
      </c>
      <c r="U8" s="187">
        <f>IFERROR(T8/L8,"-")</f>
        <v>4108.8140556369</v>
      </c>
      <c r="V8" s="187">
        <f>IFERROR(T8/R8,"-")</f>
        <v>52949.433962264</v>
      </c>
      <c r="W8" s="181">
        <f>SUM(T8:T8)-SUM(H8:H8)</f>
        <v>927218</v>
      </c>
      <c r="X8" s="85">
        <f>SUM(T8:T8)/SUM(H8:H8)</f>
        <v>1.4934367586219</v>
      </c>
      <c r="Y8" s="78"/>
      <c r="Z8" s="94">
        <v>52</v>
      </c>
      <c r="AA8" s="95">
        <f>IF(L8=0,"",IF(Z8=0,"",(Z8/L8)))</f>
        <v>0.076134699853587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112</v>
      </c>
      <c r="AJ8" s="101">
        <f>IF(L8=0,"",IF(AI8=0,"",(AI8/L8)))</f>
        <v>0.16398243045388</v>
      </c>
      <c r="AK8" s="100">
        <v>5</v>
      </c>
      <c r="AL8" s="102">
        <f>IFERROR(AK8/AI8,"-")</f>
        <v>0.044642857142857</v>
      </c>
      <c r="AM8" s="103">
        <v>16900</v>
      </c>
      <c r="AN8" s="104">
        <f>IFERROR(AM8/AI8,"-")</f>
        <v>150.89285714286</v>
      </c>
      <c r="AO8" s="105">
        <v>3</v>
      </c>
      <c r="AP8" s="105"/>
      <c r="AQ8" s="105">
        <v>2</v>
      </c>
      <c r="AR8" s="106">
        <v>100</v>
      </c>
      <c r="AS8" s="107">
        <f>IF(L8=0,"",IF(AR8=0,"",(AR8/L8)))</f>
        <v>0.14641288433382</v>
      </c>
      <c r="AT8" s="106">
        <v>3</v>
      </c>
      <c r="AU8" s="108">
        <f>IFERROR(AT8/AR8,"-")</f>
        <v>0.03</v>
      </c>
      <c r="AV8" s="109">
        <v>9020</v>
      </c>
      <c r="AW8" s="110">
        <f>IFERROR(AV8/AR8,"-")</f>
        <v>90.2</v>
      </c>
      <c r="AX8" s="111">
        <v>2</v>
      </c>
      <c r="AY8" s="111">
        <v>1</v>
      </c>
      <c r="AZ8" s="111"/>
      <c r="BA8" s="112">
        <v>177</v>
      </c>
      <c r="BB8" s="113">
        <f>IF(L8=0,"",IF(BA8=0,"",(BA8/L8)))</f>
        <v>0.25915080527086</v>
      </c>
      <c r="BC8" s="112">
        <v>17</v>
      </c>
      <c r="BD8" s="114">
        <f>IFERROR(BC8/BA8,"-")</f>
        <v>0.096045197740113</v>
      </c>
      <c r="BE8" s="115">
        <v>405600</v>
      </c>
      <c r="BF8" s="116">
        <f>IFERROR(BE8/BA8,"-")</f>
        <v>2291.5254237288</v>
      </c>
      <c r="BG8" s="117">
        <v>9</v>
      </c>
      <c r="BH8" s="117">
        <v>3</v>
      </c>
      <c r="BI8" s="117">
        <v>5</v>
      </c>
      <c r="BJ8" s="119">
        <v>148</v>
      </c>
      <c r="BK8" s="120">
        <f>IF(L8=0,"",IF(BJ8=0,"",(BJ8/L8)))</f>
        <v>0.21669106881406</v>
      </c>
      <c r="BL8" s="121">
        <v>14</v>
      </c>
      <c r="BM8" s="122">
        <f>IFERROR(BL8/BJ8,"-")</f>
        <v>0.094594594594595</v>
      </c>
      <c r="BN8" s="123">
        <v>236500</v>
      </c>
      <c r="BO8" s="124">
        <f>IFERROR(BN8/BJ8,"-")</f>
        <v>1597.972972973</v>
      </c>
      <c r="BP8" s="125">
        <v>6</v>
      </c>
      <c r="BQ8" s="125">
        <v>4</v>
      </c>
      <c r="BR8" s="125">
        <v>4</v>
      </c>
      <c r="BS8" s="126">
        <v>73</v>
      </c>
      <c r="BT8" s="127">
        <f>IF(L8=0,"",IF(BS8=0,"",(BS8/L8)))</f>
        <v>0.10688140556369</v>
      </c>
      <c r="BU8" s="128">
        <v>8</v>
      </c>
      <c r="BV8" s="129">
        <f>IFERROR(BU8/BS8,"-")</f>
        <v>0.10958904109589</v>
      </c>
      <c r="BW8" s="130">
        <v>851300</v>
      </c>
      <c r="BX8" s="131">
        <f>IFERROR(BW8/BS8,"-")</f>
        <v>11661.643835616</v>
      </c>
      <c r="BY8" s="132">
        <v>2</v>
      </c>
      <c r="BZ8" s="132">
        <v>1</v>
      </c>
      <c r="CA8" s="132">
        <v>5</v>
      </c>
      <c r="CB8" s="133">
        <v>21</v>
      </c>
      <c r="CC8" s="134">
        <f>IF(L8=0,"",IF(CB8=0,"",(CB8/L8)))</f>
        <v>0.030746705710102</v>
      </c>
      <c r="CD8" s="135">
        <v>6</v>
      </c>
      <c r="CE8" s="136">
        <f>IFERROR(CD8/CB8,"-")</f>
        <v>0.28571428571429</v>
      </c>
      <c r="CF8" s="137">
        <v>1287000</v>
      </c>
      <c r="CG8" s="138">
        <f>IFERROR(CF8/CB8,"-")</f>
        <v>61285.714285714</v>
      </c>
      <c r="CH8" s="139">
        <v>1</v>
      </c>
      <c r="CI8" s="139">
        <v>2</v>
      </c>
      <c r="CJ8" s="139">
        <v>3</v>
      </c>
      <c r="CK8" s="140">
        <v>53</v>
      </c>
      <c r="CL8" s="141">
        <v>2806320</v>
      </c>
      <c r="CM8" s="141">
        <v>1171000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277</v>
      </c>
      <c r="C9" s="189" t="s">
        <v>269</v>
      </c>
      <c r="D9" s="189" t="s">
        <v>270</v>
      </c>
      <c r="E9" s="189" t="s">
        <v>271</v>
      </c>
      <c r="F9" s="89" t="s">
        <v>278</v>
      </c>
      <c r="G9" s="89" t="s">
        <v>263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279</v>
      </c>
      <c r="G12" s="40"/>
      <c r="H12" s="184"/>
      <c r="I12" s="41">
        <f>SUM(I6:I11)</f>
        <v>5615</v>
      </c>
      <c r="J12" s="41">
        <f>SUM(J6:J11)</f>
        <v>0</v>
      </c>
      <c r="K12" s="41">
        <f>SUM(K6:K11)</f>
        <v>227397</v>
      </c>
      <c r="L12" s="41">
        <f>SUM(L6:L11)</f>
        <v>2058</v>
      </c>
      <c r="M12" s="42">
        <f>IFERROR(L12/K12,"-")</f>
        <v>0.0090502513225768</v>
      </c>
      <c r="N12" s="77">
        <f>SUM(N6:N11)</f>
        <v>133</v>
      </c>
      <c r="O12" s="77">
        <f>SUM(O6:O11)</f>
        <v>675</v>
      </c>
      <c r="P12" s="42">
        <f>IFERROR(N12/L12,"-")</f>
        <v>0.064625850340136</v>
      </c>
      <c r="Q12" s="43">
        <f>IFERROR(H12/L12,"-")</f>
        <v>0</v>
      </c>
      <c r="R12" s="44">
        <f>SUM(R6:R11)</f>
        <v>227</v>
      </c>
      <c r="S12" s="42">
        <f>IFERROR(R12/L12,"-")</f>
        <v>0.11030126336249</v>
      </c>
      <c r="T12" s="184">
        <f>SUM(T6:T11)</f>
        <v>9531330</v>
      </c>
      <c r="U12" s="184">
        <f>IFERROR(T12/L12,"-")</f>
        <v>4631.3556851312</v>
      </c>
      <c r="V12" s="184">
        <f>IFERROR(T12/R12,"-")</f>
        <v>41988.237885463</v>
      </c>
      <c r="W12" s="184">
        <f>T12-H12</f>
        <v>9531330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