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<sst xmlns="http://schemas.openxmlformats.org/spreadsheetml/2006/main" uniqueCount="226">
  <si>
    <t>02月</t>
  </si>
  <si>
    <t>ヘスティア</t>
  </si>
  <si>
    <t>最終更新日</t>
  </si>
  <si>
    <t>05月29日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</si>
  <si>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</si>
  <si>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</si>
  <si>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</si>
  <si>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</si>
  <si>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</si>
  <si>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</si>
  <si>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</si>
  <si>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</si>
  <si>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</si>
  <si>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</si>
  <si>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</si>
  <si>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</si>
  <si>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</si>
  <si>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</si>
  <si>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</si>
  <si>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</si>
  <si>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</si>
  <si>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</si>
  <si>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</si>
  <si>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</si>
  <si>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</si>
  <si>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</si>
  <si>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</si>
  <si>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</si>
  <si>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</si>
  <si>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</si>
  <si>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</si>
  <si>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</si>
  <si>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</si>
  <si>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</si>
  <si>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</si>
  <si>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</si>
  <si>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</si>
  <si>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</si>
  <si>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</si>
  <si>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</si>
  <si>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</si>
  <si>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</si>
  <si>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</si>
  <si>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</si>
  <si>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</si>
  <si>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</si>
  <si>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</si>
  <si>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</si>
  <si>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</si>
  <si>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</si>
  <si>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</si>
  <si>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</si>
  <si>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</si>
  <si>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</si>
  <si>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</si>
  <si>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</si>
  <si>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</si>
  <si>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ln_ink734</t>
  </si>
  <si>
    <t>インターカラー</t>
  </si>
  <si>
    <t>デリヘル版3(LINEver)（晶エリー）</t>
  </si>
  <si>
    <t>LINEで出会いリクルート70歳まで応募可</t>
  </si>
  <si>
    <t>line</t>
  </si>
  <si>
    <t>サンスポ関東</t>
  </si>
  <si>
    <t>全5段つかみ15段</t>
  </si>
  <si>
    <t>1～15日</t>
  </si>
  <si>
    <t>ic3736</t>
  </si>
  <si>
    <t>空電</t>
  </si>
  <si>
    <t>ln_ink735</t>
  </si>
  <si>
    <t>半5段つかみ15段</t>
  </si>
  <si>
    <t>ic3737</t>
  </si>
  <si>
    <t>ln_ink736</t>
  </si>
  <si>
    <t>雑誌版SPA(LINEver)（高宮菜々子）</t>
  </si>
  <si>
    <t>え?LINEでこんなに出会えんの！？ダメ元で始めたはずが</t>
  </si>
  <si>
    <t>16～31日</t>
  </si>
  <si>
    <t>ic3738</t>
  </si>
  <si>
    <t>ln_ink737</t>
  </si>
  <si>
    <t>ic3739</t>
  </si>
  <si>
    <t>ln_ink738</t>
  </si>
  <si>
    <t>サンスポ関西</t>
  </si>
  <si>
    <t>ic3740</t>
  </si>
  <si>
    <t>ln_ink739</t>
  </si>
  <si>
    <t>ic3741</t>
  </si>
  <si>
    <t>ln_ink740</t>
  </si>
  <si>
    <t>ic3742</t>
  </si>
  <si>
    <t>ln_ink741</t>
  </si>
  <si>
    <t>ic3743</t>
  </si>
  <si>
    <t>ln_ink742</t>
  </si>
  <si>
    <t>雑誌版SPA(LINEver)（藤井レイラ）</t>
  </si>
  <si>
    <t>マカより効果的エロい熟女が誘ってくる魅力的なサイト</t>
  </si>
  <si>
    <t>デイリースポーツ関西</t>
  </si>
  <si>
    <t>全5段・半5段つかみスライド</t>
  </si>
  <si>
    <t>2/1～</t>
  </si>
  <si>
    <t>ln_ink743</t>
  </si>
  <si>
    <t>QRお股版(LINEver)（高宮菜々子）</t>
  </si>
  <si>
    <t>50歳からのパートナー探し（性生活を充実させたいのは女性も同じ）</t>
  </si>
  <si>
    <t>ln_ink744</t>
  </si>
  <si>
    <t>右女9版(ヘスティア)(LINEver)（高宮菜々子）</t>
  </si>
  <si>
    <t>学生いませんギャルもいません熟女熟女熟女熟女(LINEver)</t>
  </si>
  <si>
    <t>ic3744</t>
  </si>
  <si>
    <t>新書籍版2（晶エリー）</t>
  </si>
  <si>
    <t>70歳までの出会いお手伝い</t>
  </si>
  <si>
    <t>lp07</t>
  </si>
  <si>
    <t>ln_ink745</t>
  </si>
  <si>
    <t>枯れ専女子版（LINEver)（藤井レイラ）</t>
  </si>
  <si>
    <t>日本の出会い系番付第1位に推薦します</t>
  </si>
  <si>
    <t>ic3745</t>
  </si>
  <si>
    <t>(空電共通)</t>
  </si>
  <si>
    <t>ln_ink746</t>
  </si>
  <si>
    <t>催促メッセージ版(LINEver)（藤井レイラ）</t>
  </si>
  <si>
    <t>男性争奪戦勃発</t>
  </si>
  <si>
    <t>スポーツ報知関東</t>
  </si>
  <si>
    <t>全5段つかみ4回</t>
  </si>
  <si>
    <t>ln_ink747</t>
  </si>
  <si>
    <t>デリヘル版3(LINEver)（高宮菜々子）</t>
  </si>
  <si>
    <t>ic3746</t>
  </si>
  <si>
    <t>デリヘル版2（高宮菜々子）</t>
  </si>
  <si>
    <t>もう50代の熟女だけど</t>
  </si>
  <si>
    <t>ln_ink748</t>
  </si>
  <si>
    <t>女優大版１(LINEver)（藤井レイラ）</t>
  </si>
  <si>
    <t>出会い探しは</t>
  </si>
  <si>
    <t>ic3747</t>
  </si>
  <si>
    <t>ln_ink749</t>
  </si>
  <si>
    <t>精力剤版(LINEver)（藤井レイラ）</t>
  </si>
  <si>
    <t>50代でもグイグイ</t>
  </si>
  <si>
    <t>スポニチ関西</t>
  </si>
  <si>
    <t>半2段つかみ20段保証</t>
  </si>
  <si>
    <t>20段保証</t>
  </si>
  <si>
    <t>ln_ink750</t>
  </si>
  <si>
    <t>右女9版(ヘスティア)(LINEver)（藤井レイラ）</t>
  </si>
  <si>
    <t>ic3748</t>
  </si>
  <si>
    <t>求人風（高宮菜々子）</t>
  </si>
  <si>
    <t>「出会い不足解消に〇〇」</t>
  </si>
  <si>
    <t>ln_ink751</t>
  </si>
  <si>
    <t>再婚&amp;理解者版(LINEver)（高宮菜々子）</t>
  </si>
  <si>
    <t>再婚&amp;理解者(LINEver)</t>
  </si>
  <si>
    <t>ic3749</t>
  </si>
  <si>
    <t>ln_ink752</t>
  </si>
  <si>
    <t>ニッカン関西</t>
  </si>
  <si>
    <t>半2段つかみ10段保証</t>
  </si>
  <si>
    <t>1～10日</t>
  </si>
  <si>
    <t>ln_ink753</t>
  </si>
  <si>
    <t>11～20日</t>
  </si>
  <si>
    <t>ic3750</t>
  </si>
  <si>
    <t>興奮版（高宮菜々子）</t>
  </si>
  <si>
    <t>学生いませんギャルもいません熟女熟女熟女熟女</t>
  </si>
  <si>
    <t>21～31日</t>
  </si>
  <si>
    <t>ic3751</t>
  </si>
  <si>
    <t>ln_ink754</t>
  </si>
  <si>
    <t>日刊ゲンダイ</t>
  </si>
  <si>
    <t>全3段つかみ</t>
  </si>
  <si>
    <t>ln_ink755</t>
  </si>
  <si>
    <t>全2段つかみ</t>
  </si>
  <si>
    <t>ic3752</t>
  </si>
  <si>
    <t>ln_ink756</t>
  </si>
  <si>
    <t>スポニチ関東</t>
  </si>
  <si>
    <t>全5段</t>
  </si>
  <si>
    <t>2月17日(土)</t>
  </si>
  <si>
    <t>ic3753</t>
  </si>
  <si>
    <t>ln_ink757</t>
  </si>
  <si>
    <t>老人ホーム版(LINEver)（晶エリー）</t>
  </si>
  <si>
    <t>お相手待ちの女性が出ました(LINEver)</t>
  </si>
  <si>
    <t>2月18日(日)</t>
  </si>
  <si>
    <t>ic3754</t>
  </si>
  <si>
    <t>ln_ink758</t>
  </si>
  <si>
    <t>1C終面全5段</t>
  </si>
  <si>
    <t>2月11日(日)</t>
  </si>
  <si>
    <t>ic3755</t>
  </si>
  <si>
    <t>ln_ink759</t>
  </si>
  <si>
    <t>ic3756</t>
  </si>
  <si>
    <t>新聞 TOTAL</t>
  </si>
  <si>
    <t>●雑誌 広告</t>
  </si>
  <si>
    <t>ln_ink733</t>
  </si>
  <si>
    <t>日本ジャーナル出版</t>
  </si>
  <si>
    <t>週刊実話ザ・タブー</t>
  </si>
  <si>
    <t>表4</t>
  </si>
  <si>
    <t>2月28日(水)</t>
  </si>
  <si>
    <t>za253</t>
  </si>
  <si>
    <t>ln_adn039</t>
  </si>
  <si>
    <t>アドライヴ</t>
  </si>
  <si>
    <t>徳間書店</t>
  </si>
  <si>
    <t>DVD漫画きよし_袋裏用セリフアレンジ_LINE版</t>
  </si>
  <si>
    <t>アサヒ芸能.1W火</t>
  </si>
  <si>
    <t>DVD袋裏4C</t>
  </si>
  <si>
    <t>2月06日(火)</t>
  </si>
  <si>
    <t>ad849</t>
  </si>
  <si>
    <t>ln_adn040</t>
  </si>
  <si>
    <t>大洋図書</t>
  </si>
  <si>
    <t>1P記事_求む！LINE版_ヘスティア</t>
  </si>
  <si>
    <t>臨時増刊ラヴァーズ</t>
  </si>
  <si>
    <t>2月21日(水)</t>
  </si>
  <si>
    <t>ad850</t>
  </si>
  <si>
    <t>雑誌 TOTAL</t>
  </si>
  <si>
    <t>●DVD 広告</t>
  </si>
  <si>
    <t>ln_adn038</t>
  </si>
  <si>
    <t>文友舎</t>
  </si>
  <si>
    <t>DVD漫画きよし(LINE版)</t>
  </si>
  <si>
    <t>毎月売</t>
  </si>
  <si>
    <t>EXCITING MAX!SPECIAL</t>
  </si>
  <si>
    <t>DVD袋裏1C+コンテンツ枠</t>
  </si>
  <si>
    <t>2月10日(土)</t>
  </si>
  <si>
    <t>pa628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</si>
  <si>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</si>
  <si>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</si>
  <si>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</si>
  <si>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</si>
  <si>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</si>
  <si>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</si>
  <si>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</si>
  <si>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</si>
  <si>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2/1～2/28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</si>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</sst>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5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0.51764705882353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7</v>
      </c>
      <c r="P6" s="92">
        <v>0</v>
      </c>
      <c r="Q6" s="93">
        <f>O6+P6</f>
        <v>7</v>
      </c>
      <c r="R6" s="81" t="str">
        <f>IFERROR(Q6/N6,"-")</f>
        <v>-</v>
      </c>
      <c r="S6" s="80">
        <v>0</v>
      </c>
      <c r="T6" s="80">
        <v>0</v>
      </c>
      <c r="U6" s="81">
        <f>IFERROR(T6/(Q6),"-")</f>
        <v>0</v>
      </c>
      <c r="V6" s="82">
        <f>IFERROR(K6/SUM(Q6:Q21),"-")</f>
        <v>8500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-164000</v>
      </c>
      <c r="AC6" s="85">
        <f>SUM(Y6:Y21)/SUM(K6:K21)</f>
        <v>0.51764705882353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0.14285714285714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0.28571428571429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0.14285714285714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3</v>
      </c>
      <c r="CH6" s="134">
        <f>IF(Q6=0,"",IF(CG6=0,"",(CG6/Q6)))</f>
        <v>0.42857142857143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34</v>
      </c>
      <c r="M7" s="80">
        <v>20</v>
      </c>
      <c r="N7" s="80">
        <v>16</v>
      </c>
      <c r="O7" s="91">
        <v>4</v>
      </c>
      <c r="P7" s="92">
        <v>0</v>
      </c>
      <c r="Q7" s="93">
        <f>O7+P7</f>
        <v>4</v>
      </c>
      <c r="R7" s="81">
        <f>IFERROR(Q7/N7,"-")</f>
        <v>0.25</v>
      </c>
      <c r="S7" s="80">
        <v>1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0.25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0.25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0.25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0.25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1</v>
      </c>
      <c r="M9" s="80">
        <v>1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0</v>
      </c>
      <c r="O10" s="91">
        <v>4</v>
      </c>
      <c r="P10" s="92">
        <v>0</v>
      </c>
      <c r="Q10" s="93">
        <f>O10+P10</f>
        <v>4</v>
      </c>
      <c r="R10" s="81" t="str">
        <f>IFERROR(Q10/N10,"-")</f>
        <v>-</v>
      </c>
      <c r="S10" s="80">
        <v>0</v>
      </c>
      <c r="T10" s="80">
        <v>0</v>
      </c>
      <c r="U10" s="81">
        <f>IFERROR(T10/(Q10),"-")</f>
        <v>0</v>
      </c>
      <c r="V10" s="82"/>
      <c r="W10" s="83">
        <v>1</v>
      </c>
      <c r="X10" s="81">
        <f>IF(Q10=0,"-",W10/Q10)</f>
        <v>0.25</v>
      </c>
      <c r="Y10" s="186">
        <v>3000</v>
      </c>
      <c r="Z10" s="187">
        <f>IFERROR(Y10/Q10,"-")</f>
        <v>750</v>
      </c>
      <c r="AA10" s="187">
        <f>IFERROR(Y10/W10,"-")</f>
        <v>3000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2</v>
      </c>
      <c r="BP10" s="120">
        <f>IF(Q10=0,"",IF(BO10=0,"",(BO10/Q10)))</f>
        <v>0.5</v>
      </c>
      <c r="BQ10" s="121">
        <v>1</v>
      </c>
      <c r="BR10" s="122">
        <f>IFERROR(BQ10/BO10,"-")</f>
        <v>0.5</v>
      </c>
      <c r="BS10" s="123">
        <v>3000</v>
      </c>
      <c r="BT10" s="124">
        <f>IFERROR(BS10/BO10,"-")</f>
        <v>1500</v>
      </c>
      <c r="BU10" s="125">
        <v>1</v>
      </c>
      <c r="BV10" s="125"/>
      <c r="BW10" s="125"/>
      <c r="BX10" s="126">
        <v>2</v>
      </c>
      <c r="BY10" s="127">
        <f>IF(Q10=0,"",IF(BX10=0,"",(BX10/Q10)))</f>
        <v>0.5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3000</v>
      </c>
      <c r="CR10" s="141">
        <v>3000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21</v>
      </c>
      <c r="M11" s="80">
        <v>13</v>
      </c>
      <c r="N11" s="80">
        <v>6</v>
      </c>
      <c r="O11" s="91">
        <v>2</v>
      </c>
      <c r="P11" s="92">
        <v>0</v>
      </c>
      <c r="Q11" s="93">
        <f>O11+P11</f>
        <v>2</v>
      </c>
      <c r="R11" s="81">
        <f>IFERROR(Q11/N11,"-")</f>
        <v>0.33333333333333</v>
      </c>
      <c r="S11" s="80">
        <v>1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/>
      <c r="BP11" s="120">
        <f>IF(Q11=0,"",IF(BO11=0,"",(BO11/Q11)))</f>
        <v>0</v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>
        <v>1</v>
      </c>
      <c r="BY11" s="127">
        <f>IF(Q11=0,"",IF(BX11=0,"",(BX11/Q11)))</f>
        <v>0.5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1</v>
      </c>
      <c r="P12" s="92">
        <v>0</v>
      </c>
      <c r="Q12" s="93">
        <f>O12+P12</f>
        <v>1</v>
      </c>
      <c r="R12" s="81" t="str">
        <f>IFERROR(Q12/N12,"-")</f>
        <v>-</v>
      </c>
      <c r="S12" s="80">
        <v>0</v>
      </c>
      <c r="T12" s="80">
        <v>0</v>
      </c>
      <c r="U12" s="81">
        <f>IFERROR(T12/(Q12),"-")</f>
        <v>0</v>
      </c>
      <c r="V12" s="82"/>
      <c r="W12" s="83">
        <v>1</v>
      </c>
      <c r="X12" s="81">
        <f>IF(Q12=0,"-",W12/Q12)</f>
        <v>1</v>
      </c>
      <c r="Y12" s="186">
        <v>25000</v>
      </c>
      <c r="Z12" s="187">
        <f>IFERROR(Y12/Q12,"-")</f>
        <v>25000</v>
      </c>
      <c r="AA12" s="187">
        <f>IFERROR(Y12/W12,"-")</f>
        <v>25000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>
        <f>IF(Q12=0,"",IF(BO12=0,"",(BO12/Q12)))</f>
        <v>0</v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>
        <v>1</v>
      </c>
      <c r="BY12" s="127">
        <f>IF(Q12=0,"",IF(BX12=0,"",(BX12/Q12)))</f>
        <v>1</v>
      </c>
      <c r="BZ12" s="128">
        <v>1</v>
      </c>
      <c r="CA12" s="129">
        <f>IFERROR(BZ12/BX12,"-")</f>
        <v>1</v>
      </c>
      <c r="CB12" s="130">
        <v>25000</v>
      </c>
      <c r="CC12" s="131">
        <f>IFERROR(CB12/BX12,"-")</f>
        <v>25000</v>
      </c>
      <c r="CD12" s="132"/>
      <c r="CE12" s="132"/>
      <c r="CF12" s="132">
        <v>1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1</v>
      </c>
      <c r="CQ12" s="141">
        <v>25000</v>
      </c>
      <c r="CR12" s="141">
        <v>25000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2</v>
      </c>
      <c r="M13" s="80">
        <v>2</v>
      </c>
      <c r="N13" s="80">
        <v>1</v>
      </c>
      <c r="O13" s="91">
        <v>0</v>
      </c>
      <c r="P13" s="92">
        <v>0</v>
      </c>
      <c r="Q13" s="93">
        <f>O13+P13</f>
        <v>0</v>
      </c>
      <c r="R13" s="81">
        <f>IFERROR(Q13/N13,"-")</f>
        <v>0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78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6</v>
      </c>
      <c r="P14" s="92">
        <v>0</v>
      </c>
      <c r="Q14" s="93">
        <f>O14+P14</f>
        <v>6</v>
      </c>
      <c r="R14" s="81" t="str">
        <f>IFERROR(Q14/N14,"-")</f>
        <v>-</v>
      </c>
      <c r="S14" s="80">
        <v>1</v>
      </c>
      <c r="T14" s="80">
        <v>1</v>
      </c>
      <c r="U14" s="81">
        <f>IFERROR(T14/(Q14),"-")</f>
        <v>0.16666666666667</v>
      </c>
      <c r="V14" s="82"/>
      <c r="W14" s="83">
        <v>1</v>
      </c>
      <c r="X14" s="81">
        <f>IF(Q14=0,"-",W14/Q14)</f>
        <v>0.16666666666667</v>
      </c>
      <c r="Y14" s="186">
        <v>148000</v>
      </c>
      <c r="Z14" s="187">
        <f>IFERROR(Y14/Q14,"-")</f>
        <v>24666.666666667</v>
      </c>
      <c r="AA14" s="187">
        <f>IFERROR(Y14/W14,"-")</f>
        <v>148000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0.16666666666667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2</v>
      </c>
      <c r="BP14" s="120">
        <f>IF(Q14=0,"",IF(BO14=0,"",(BO14/Q14)))</f>
        <v>0.33333333333333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3</v>
      </c>
      <c r="BY14" s="127">
        <f>IF(Q14=0,"",IF(BX14=0,"",(BX14/Q14)))</f>
        <v>0.5</v>
      </c>
      <c r="BZ14" s="128">
        <v>1</v>
      </c>
      <c r="CA14" s="129">
        <f>IFERROR(BZ14/BX14,"-")</f>
        <v>0.33333333333333</v>
      </c>
      <c r="CB14" s="130">
        <v>148000</v>
      </c>
      <c r="CC14" s="131">
        <f>IFERROR(CB14/BX14,"-")</f>
        <v>49333.333333333</v>
      </c>
      <c r="CD14" s="132"/>
      <c r="CE14" s="132"/>
      <c r="CF14" s="132">
        <v>1</v>
      </c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148000</v>
      </c>
      <c r="CR14" s="141">
        <v>148000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/>
      <c r="B15" s="189" t="s">
        <v>79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17</v>
      </c>
      <c r="M15" s="80">
        <v>13</v>
      </c>
      <c r="N15" s="80">
        <v>4</v>
      </c>
      <c r="O15" s="91">
        <v>3</v>
      </c>
      <c r="P15" s="92">
        <v>0</v>
      </c>
      <c r="Q15" s="93">
        <f>O15+P15</f>
        <v>3</v>
      </c>
      <c r="R15" s="81">
        <f>IFERROR(Q15/N15,"-")</f>
        <v>0.75</v>
      </c>
      <c r="S15" s="80">
        <v>0</v>
      </c>
      <c r="T15" s="80">
        <v>1</v>
      </c>
      <c r="U15" s="81">
        <f>IFERROR(T15/(Q15),"-")</f>
        <v>0.33333333333333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>
        <v>2</v>
      </c>
      <c r="BY15" s="127">
        <f>IF(Q15=0,"",IF(BX15=0,"",(BX15/Q15)))</f>
        <v>0.66666666666667</v>
      </c>
      <c r="BZ15" s="128">
        <v>1</v>
      </c>
      <c r="CA15" s="129">
        <f>IFERROR(BZ15/BX15,"-")</f>
        <v>0.5</v>
      </c>
      <c r="CB15" s="130">
        <v>44000</v>
      </c>
      <c r="CC15" s="131">
        <f>IFERROR(CB15/BX15,"-")</f>
        <v>22000</v>
      </c>
      <c r="CD15" s="132"/>
      <c r="CE15" s="132"/>
      <c r="CF15" s="132">
        <v>1</v>
      </c>
      <c r="CG15" s="133">
        <v>1</v>
      </c>
      <c r="CH15" s="134">
        <f>IF(Q15=0,"",IF(CG15=0,"",(CG15/Q15)))</f>
        <v>0.33333333333333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0</v>
      </c>
      <c r="CQ15" s="141">
        <v>0</v>
      </c>
      <c r="CR15" s="141">
        <v>44000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80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78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2</v>
      </c>
      <c r="P16" s="92">
        <v>0</v>
      </c>
      <c r="Q16" s="93">
        <f>O16+P16</f>
        <v>2</v>
      </c>
      <c r="R16" s="81" t="str">
        <f>IFERROR(Q16/N16,"-")</f>
        <v>-</v>
      </c>
      <c r="S16" s="80">
        <v>0</v>
      </c>
      <c r="T16" s="80">
        <v>0</v>
      </c>
      <c r="U16" s="81">
        <f>IFERROR(T16/(Q16),"-")</f>
        <v>0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>
        <v>2</v>
      </c>
      <c r="BY16" s="127">
        <f>IF(Q16=0,"",IF(BX16=0,"",(BX16/Q16)))</f>
        <v>1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81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2</v>
      </c>
      <c r="M17" s="80">
        <v>2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82</v>
      </c>
      <c r="C18" s="189" t="s">
        <v>58</v>
      </c>
      <c r="D18" s="189"/>
      <c r="E18" s="189" t="s">
        <v>71</v>
      </c>
      <c r="F18" s="189" t="s">
        <v>72</v>
      </c>
      <c r="G18" s="189" t="s">
        <v>61</v>
      </c>
      <c r="H18" s="89" t="s">
        <v>78</v>
      </c>
      <c r="I18" s="89" t="s">
        <v>63</v>
      </c>
      <c r="J18" s="89" t="s">
        <v>73</v>
      </c>
      <c r="K18" s="181"/>
      <c r="L18" s="80">
        <v>0</v>
      </c>
      <c r="M18" s="80">
        <v>0</v>
      </c>
      <c r="N18" s="80">
        <v>0</v>
      </c>
      <c r="O18" s="91">
        <v>4</v>
      </c>
      <c r="P18" s="92">
        <v>0</v>
      </c>
      <c r="Q18" s="93">
        <f>O18+P18</f>
        <v>4</v>
      </c>
      <c r="R18" s="81" t="str">
        <f>IFERROR(Q18/N18,"-")</f>
        <v>-</v>
      </c>
      <c r="S18" s="80">
        <v>0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2</v>
      </c>
      <c r="BP18" s="120">
        <f>IF(Q18=0,"",IF(BO18=0,"",(BO18/Q18)))</f>
        <v>0.5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1</v>
      </c>
      <c r="BY18" s="127">
        <f>IF(Q18=0,"",IF(BX18=0,"",(BX18/Q18)))</f>
        <v>0.25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1</v>
      </c>
      <c r="CH18" s="134">
        <f>IF(Q18=0,"",IF(CG18=0,"",(CG18/Q18)))</f>
        <v>0.25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83</v>
      </c>
      <c r="C19" s="189" t="s">
        <v>58</v>
      </c>
      <c r="D19" s="189"/>
      <c r="E19" s="189" t="s">
        <v>71</v>
      </c>
      <c r="F19" s="189" t="s">
        <v>72</v>
      </c>
      <c r="G19" s="189" t="s">
        <v>66</v>
      </c>
      <c r="H19" s="89"/>
      <c r="I19" s="89"/>
      <c r="J19" s="89"/>
      <c r="K19" s="181"/>
      <c r="L19" s="80">
        <v>20</v>
      </c>
      <c r="M19" s="80">
        <v>7</v>
      </c>
      <c r="N19" s="80">
        <v>3</v>
      </c>
      <c r="O19" s="91">
        <v>2</v>
      </c>
      <c r="P19" s="92">
        <v>0</v>
      </c>
      <c r="Q19" s="93">
        <f>O19+P19</f>
        <v>2</v>
      </c>
      <c r="R19" s="81">
        <f>IFERROR(Q19/N19,"-")</f>
        <v>0.66666666666667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>
        <v>1</v>
      </c>
      <c r="BY19" s="127">
        <f>IF(Q19=0,"",IF(BX19=0,"",(BX19/Q19)))</f>
        <v>0.5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>
        <v>1</v>
      </c>
      <c r="CH19" s="134">
        <f>IF(Q19=0,"",IF(CG19=0,"",(CG19/Q19)))</f>
        <v>0.5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84</v>
      </c>
      <c r="C20" s="189" t="s">
        <v>58</v>
      </c>
      <c r="D20" s="189"/>
      <c r="E20" s="189" t="s">
        <v>71</v>
      </c>
      <c r="F20" s="189" t="s">
        <v>72</v>
      </c>
      <c r="G20" s="189" t="s">
        <v>61</v>
      </c>
      <c r="H20" s="89" t="s">
        <v>78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5</v>
      </c>
      <c r="P20" s="92">
        <v>0</v>
      </c>
      <c r="Q20" s="93">
        <f>O20+P20</f>
        <v>5</v>
      </c>
      <c r="R20" s="81" t="str">
        <f>IFERROR(Q20/N20,"-")</f>
        <v>-</v>
      </c>
      <c r="S20" s="80">
        <v>0</v>
      </c>
      <c r="T20" s="80">
        <v>1</v>
      </c>
      <c r="U20" s="81">
        <f>IFERROR(T20/(Q20),"-")</f>
        <v>0.2</v>
      </c>
      <c r="V20" s="82"/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2</v>
      </c>
      <c r="BG20" s="113">
        <f>IF(Q20=0,"",IF(BF20=0,"",(BF20/Q20)))</f>
        <v>0.4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2</v>
      </c>
      <c r="BP20" s="120">
        <f>IF(Q20=0,"",IF(BO20=0,"",(BO20/Q20)))</f>
        <v>0.4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1</v>
      </c>
      <c r="BY20" s="127">
        <f>IF(Q20=0,"",IF(BX20=0,"",(BX20/Q20)))</f>
        <v>0.2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85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>
        <v>14</v>
      </c>
      <c r="M21" s="80">
        <v>8</v>
      </c>
      <c r="N21" s="80">
        <v>0</v>
      </c>
      <c r="O21" s="91">
        <v>0</v>
      </c>
      <c r="P21" s="92">
        <v>0</v>
      </c>
      <c r="Q21" s="93">
        <f>O21+P21</f>
        <v>0</v>
      </c>
      <c r="R21" s="81" t="str">
        <f>IFERROR(Q21/N21,"-")</f>
        <v>-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0.13913043478261</v>
      </c>
      <c r="B22" s="189" t="s">
        <v>86</v>
      </c>
      <c r="C22" s="189" t="s">
        <v>58</v>
      </c>
      <c r="D22" s="189"/>
      <c r="E22" s="189" t="s">
        <v>87</v>
      </c>
      <c r="F22" s="189" t="s">
        <v>88</v>
      </c>
      <c r="G22" s="189" t="s">
        <v>61</v>
      </c>
      <c r="H22" s="89" t="s">
        <v>89</v>
      </c>
      <c r="I22" s="89" t="s">
        <v>90</v>
      </c>
      <c r="J22" s="89" t="s">
        <v>91</v>
      </c>
      <c r="K22" s="181">
        <v>230000</v>
      </c>
      <c r="L22" s="80">
        <v>0</v>
      </c>
      <c r="M22" s="80">
        <v>0</v>
      </c>
      <c r="N22" s="80">
        <v>0</v>
      </c>
      <c r="O22" s="91">
        <v>4</v>
      </c>
      <c r="P22" s="92">
        <v>0</v>
      </c>
      <c r="Q22" s="93">
        <f>O22+P22</f>
        <v>4</v>
      </c>
      <c r="R22" s="81" t="str">
        <f>IFERROR(Q22/N22,"-")</f>
        <v>-</v>
      </c>
      <c r="S22" s="80">
        <v>0</v>
      </c>
      <c r="T22" s="80">
        <v>0</v>
      </c>
      <c r="U22" s="81">
        <f>IFERROR(T22/(Q22),"-")</f>
        <v>0</v>
      </c>
      <c r="V22" s="82">
        <f>IFERROR(K22/SUM(Q22:Q27),"-")</f>
        <v>6052.6315789474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SUM(Y22:Y27)-SUM(K22:K27)</f>
        <v>-198000</v>
      </c>
      <c r="AC22" s="85">
        <f>SUM(Y22:Y27)/SUM(K22:K27)</f>
        <v>0.13913043478261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1</v>
      </c>
      <c r="AO22" s="101">
        <f>IF(Q22=0,"",IF(AN22=0,"",(AN22/Q22)))</f>
        <v>0.25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0.25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1</v>
      </c>
      <c r="BP22" s="120">
        <f>IF(Q22=0,"",IF(BO22=0,"",(BO22/Q22)))</f>
        <v>0.25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>
        <v>1</v>
      </c>
      <c r="CH22" s="134">
        <f>IF(Q22=0,"",IF(CG22=0,"",(CG22/Q22)))</f>
        <v>0.25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92</v>
      </c>
      <c r="C23" s="189" t="s">
        <v>58</v>
      </c>
      <c r="D23" s="189"/>
      <c r="E23" s="189" t="s">
        <v>93</v>
      </c>
      <c r="F23" s="189" t="s">
        <v>94</v>
      </c>
      <c r="G23" s="189" t="s">
        <v>61</v>
      </c>
      <c r="H23" s="89"/>
      <c r="I23" s="89" t="s">
        <v>90</v>
      </c>
      <c r="J23" s="89"/>
      <c r="K23" s="181"/>
      <c r="L23" s="80">
        <v>0</v>
      </c>
      <c r="M23" s="80">
        <v>0</v>
      </c>
      <c r="N23" s="80">
        <v>0</v>
      </c>
      <c r="O23" s="91">
        <v>12</v>
      </c>
      <c r="P23" s="92">
        <v>0</v>
      </c>
      <c r="Q23" s="93">
        <f>O23+P23</f>
        <v>12</v>
      </c>
      <c r="R23" s="81" t="str">
        <f>IFERROR(Q23/N23,"-")</f>
        <v>-</v>
      </c>
      <c r="S23" s="80">
        <v>0</v>
      </c>
      <c r="T23" s="80">
        <v>1</v>
      </c>
      <c r="U23" s="81">
        <f>IFERROR(T23/(Q23),"-")</f>
        <v>0.083333333333333</v>
      </c>
      <c r="V23" s="82"/>
      <c r="W23" s="83">
        <v>1</v>
      </c>
      <c r="X23" s="81">
        <f>IF(Q23=0,"-",W23/Q23)</f>
        <v>0.083333333333333</v>
      </c>
      <c r="Y23" s="186">
        <v>3000</v>
      </c>
      <c r="Z23" s="187">
        <f>IFERROR(Y23/Q23,"-")</f>
        <v>250</v>
      </c>
      <c r="AA23" s="187">
        <f>IFERROR(Y23/W23,"-")</f>
        <v>3000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1</v>
      </c>
      <c r="BG23" s="113">
        <f>IF(Q23=0,"",IF(BF23=0,"",(BF23/Q23)))</f>
        <v>0.083333333333333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6</v>
      </c>
      <c r="BP23" s="120">
        <f>IF(Q23=0,"",IF(BO23=0,"",(BO23/Q23)))</f>
        <v>0.5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5</v>
      </c>
      <c r="BY23" s="127">
        <f>IF(Q23=0,"",IF(BX23=0,"",(BX23/Q23)))</f>
        <v>0.41666666666667</v>
      </c>
      <c r="BZ23" s="128">
        <v>1</v>
      </c>
      <c r="CA23" s="129">
        <f>IFERROR(BZ23/BX23,"-")</f>
        <v>0.2</v>
      </c>
      <c r="CB23" s="130">
        <v>3000</v>
      </c>
      <c r="CC23" s="131">
        <f>IFERROR(CB23/BX23,"-")</f>
        <v>600</v>
      </c>
      <c r="CD23" s="132">
        <v>1</v>
      </c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1</v>
      </c>
      <c r="CQ23" s="141">
        <v>3000</v>
      </c>
      <c r="CR23" s="141">
        <v>3000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95</v>
      </c>
      <c r="C24" s="189" t="s">
        <v>58</v>
      </c>
      <c r="D24" s="189"/>
      <c r="E24" s="189" t="s">
        <v>96</v>
      </c>
      <c r="F24" s="189" t="s">
        <v>97</v>
      </c>
      <c r="G24" s="189" t="s">
        <v>61</v>
      </c>
      <c r="H24" s="89"/>
      <c r="I24" s="89" t="s">
        <v>90</v>
      </c>
      <c r="J24" s="89"/>
      <c r="K24" s="181"/>
      <c r="L24" s="80">
        <v>0</v>
      </c>
      <c r="M24" s="80">
        <v>0</v>
      </c>
      <c r="N24" s="80">
        <v>0</v>
      </c>
      <c r="O24" s="91">
        <v>8</v>
      </c>
      <c r="P24" s="92">
        <v>0</v>
      </c>
      <c r="Q24" s="93">
        <f>O24+P24</f>
        <v>8</v>
      </c>
      <c r="R24" s="81" t="str">
        <f>IFERROR(Q24/N24,"-")</f>
        <v>-</v>
      </c>
      <c r="S24" s="80">
        <v>0</v>
      </c>
      <c r="T24" s="80">
        <v>2</v>
      </c>
      <c r="U24" s="81">
        <f>IFERROR(T24/(Q24),"-")</f>
        <v>0.25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1</v>
      </c>
      <c r="AO24" s="101">
        <f>IF(Q24=0,"",IF(AN24=0,"",(AN24/Q24)))</f>
        <v>0.125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>
        <v>1</v>
      </c>
      <c r="AX24" s="107">
        <f>IF(Q24=0,"",IF(AW24=0,"",(AW24/Q24)))</f>
        <v>0.125</v>
      </c>
      <c r="AY24" s="106"/>
      <c r="AZ24" s="108">
        <f>IFERROR(AY24/AW24,"-")</f>
        <v>0</v>
      </c>
      <c r="BA24" s="109"/>
      <c r="BB24" s="110">
        <f>IFERROR(BA24/AW24,"-")</f>
        <v>0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3</v>
      </c>
      <c r="BP24" s="120">
        <f>IF(Q24=0,"",IF(BO24=0,"",(BO24/Q24)))</f>
        <v>0.375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2</v>
      </c>
      <c r="BY24" s="127">
        <f>IF(Q24=0,"",IF(BX24=0,"",(BX24/Q24)))</f>
        <v>0.25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>
        <v>1</v>
      </c>
      <c r="CH24" s="134">
        <f>IF(Q24=0,"",IF(CG24=0,"",(CG24/Q24)))</f>
        <v>0.125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98</v>
      </c>
      <c r="C25" s="189" t="s">
        <v>58</v>
      </c>
      <c r="D25" s="189"/>
      <c r="E25" s="189" t="s">
        <v>99</v>
      </c>
      <c r="F25" s="189" t="s">
        <v>100</v>
      </c>
      <c r="G25" s="189" t="s">
        <v>101</v>
      </c>
      <c r="H25" s="89"/>
      <c r="I25" s="89" t="s">
        <v>90</v>
      </c>
      <c r="J25" s="89"/>
      <c r="K25" s="181"/>
      <c r="L25" s="80">
        <v>8</v>
      </c>
      <c r="M25" s="80">
        <v>0</v>
      </c>
      <c r="N25" s="80">
        <v>30</v>
      </c>
      <c r="O25" s="91">
        <v>2</v>
      </c>
      <c r="P25" s="92">
        <v>0</v>
      </c>
      <c r="Q25" s="93">
        <f>O25+P25</f>
        <v>2</v>
      </c>
      <c r="R25" s="81">
        <f>IFERROR(Q25/N25,"-")</f>
        <v>0.066666666666667</v>
      </c>
      <c r="S25" s="80">
        <v>1</v>
      </c>
      <c r="T25" s="80">
        <v>0</v>
      </c>
      <c r="U25" s="81">
        <f>IFERROR(T25/(Q25),"-")</f>
        <v>0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>
        <v>1</v>
      </c>
      <c r="BP25" s="120">
        <f>IF(Q25=0,"",IF(BO25=0,"",(BO25/Q25)))</f>
        <v>0.5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1</v>
      </c>
      <c r="BY25" s="127">
        <f>IF(Q25=0,"",IF(BX25=0,"",(BX25/Q25)))</f>
        <v>0.5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102</v>
      </c>
      <c r="C26" s="189" t="s">
        <v>58</v>
      </c>
      <c r="D26" s="189"/>
      <c r="E26" s="189" t="s">
        <v>103</v>
      </c>
      <c r="F26" s="189" t="s">
        <v>104</v>
      </c>
      <c r="G26" s="189" t="s">
        <v>61</v>
      </c>
      <c r="H26" s="89"/>
      <c r="I26" s="89" t="s">
        <v>90</v>
      </c>
      <c r="J26" s="89"/>
      <c r="K26" s="181"/>
      <c r="L26" s="80">
        <v>0</v>
      </c>
      <c r="M26" s="80">
        <v>0</v>
      </c>
      <c r="N26" s="80">
        <v>0</v>
      </c>
      <c r="O26" s="91">
        <v>8</v>
      </c>
      <c r="P26" s="92">
        <v>0</v>
      </c>
      <c r="Q26" s="93">
        <f>O26+P26</f>
        <v>8</v>
      </c>
      <c r="R26" s="81" t="str">
        <f>IFERROR(Q26/N26,"-")</f>
        <v>-</v>
      </c>
      <c r="S26" s="80">
        <v>0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>
        <v>2</v>
      </c>
      <c r="AO26" s="101">
        <f>IF(Q26=0,"",IF(AN26=0,"",(AN26/Q26)))</f>
        <v>0.25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4</v>
      </c>
      <c r="BG26" s="113">
        <f>IF(Q26=0,"",IF(BF26=0,"",(BF26/Q26)))</f>
        <v>0.5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2</v>
      </c>
      <c r="BP26" s="120">
        <f>IF(Q26=0,"",IF(BO26=0,"",(BO26/Q26)))</f>
        <v>0.25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105</v>
      </c>
      <c r="C27" s="189" t="s">
        <v>58</v>
      </c>
      <c r="D27" s="189"/>
      <c r="E27" s="189" t="s">
        <v>106</v>
      </c>
      <c r="F27" s="189" t="s">
        <v>106</v>
      </c>
      <c r="G27" s="189" t="s">
        <v>66</v>
      </c>
      <c r="H27" s="89"/>
      <c r="I27" s="89"/>
      <c r="J27" s="89"/>
      <c r="K27" s="181"/>
      <c r="L27" s="80">
        <v>56</v>
      </c>
      <c r="M27" s="80">
        <v>27</v>
      </c>
      <c r="N27" s="80">
        <v>40</v>
      </c>
      <c r="O27" s="91">
        <v>4</v>
      </c>
      <c r="P27" s="92">
        <v>0</v>
      </c>
      <c r="Q27" s="93">
        <f>O27+P27</f>
        <v>4</v>
      </c>
      <c r="R27" s="81">
        <f>IFERROR(Q27/N27,"-")</f>
        <v>0.1</v>
      </c>
      <c r="S27" s="80">
        <v>1</v>
      </c>
      <c r="T27" s="80">
        <v>0</v>
      </c>
      <c r="U27" s="81">
        <f>IFERROR(T27/(Q27),"-")</f>
        <v>0</v>
      </c>
      <c r="V27" s="82"/>
      <c r="W27" s="83">
        <v>1</v>
      </c>
      <c r="X27" s="81">
        <f>IF(Q27=0,"-",W27/Q27)</f>
        <v>0.25</v>
      </c>
      <c r="Y27" s="186">
        <v>29000</v>
      </c>
      <c r="Z27" s="187">
        <f>IFERROR(Y27/Q27,"-")</f>
        <v>7250</v>
      </c>
      <c r="AA27" s="187">
        <f>IFERROR(Y27/W27,"-")</f>
        <v>29000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1</v>
      </c>
      <c r="BP27" s="120">
        <f>IF(Q27=0,"",IF(BO27=0,"",(BO27/Q27)))</f>
        <v>0.25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2</v>
      </c>
      <c r="BY27" s="127">
        <f>IF(Q27=0,"",IF(BX27=0,"",(BX27/Q27)))</f>
        <v>0.5</v>
      </c>
      <c r="BZ27" s="128">
        <v>1</v>
      </c>
      <c r="CA27" s="129">
        <f>IFERROR(BZ27/BX27,"-")</f>
        <v>0.5</v>
      </c>
      <c r="CB27" s="130">
        <v>29000</v>
      </c>
      <c r="CC27" s="131">
        <f>IFERROR(CB27/BX27,"-")</f>
        <v>14500</v>
      </c>
      <c r="CD27" s="132"/>
      <c r="CE27" s="132"/>
      <c r="CF27" s="132">
        <v>1</v>
      </c>
      <c r="CG27" s="133">
        <v>1</v>
      </c>
      <c r="CH27" s="134">
        <f>IF(Q27=0,"",IF(CG27=0,"",(CG27/Q27)))</f>
        <v>0.25</v>
      </c>
      <c r="CI27" s="135">
        <v>1</v>
      </c>
      <c r="CJ27" s="136">
        <f>IFERROR(CI27/CG27,"-")</f>
        <v>1</v>
      </c>
      <c r="CK27" s="137">
        <v>3000</v>
      </c>
      <c r="CL27" s="138">
        <f>IFERROR(CK27/CG27,"-")</f>
        <v>3000</v>
      </c>
      <c r="CM27" s="139">
        <v>1</v>
      </c>
      <c r="CN27" s="139"/>
      <c r="CO27" s="139"/>
      <c r="CP27" s="140">
        <v>1</v>
      </c>
      <c r="CQ27" s="141">
        <v>29000</v>
      </c>
      <c r="CR27" s="141">
        <v>29000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0.19787234042553</v>
      </c>
      <c r="B28" s="189" t="s">
        <v>107</v>
      </c>
      <c r="C28" s="189" t="s">
        <v>58</v>
      </c>
      <c r="D28" s="189"/>
      <c r="E28" s="189" t="s">
        <v>108</v>
      </c>
      <c r="F28" s="189" t="s">
        <v>109</v>
      </c>
      <c r="G28" s="189" t="s">
        <v>61</v>
      </c>
      <c r="H28" s="89" t="s">
        <v>110</v>
      </c>
      <c r="I28" s="89" t="s">
        <v>111</v>
      </c>
      <c r="J28" s="89"/>
      <c r="K28" s="181">
        <v>470000</v>
      </c>
      <c r="L28" s="80">
        <v>0</v>
      </c>
      <c r="M28" s="80">
        <v>0</v>
      </c>
      <c r="N28" s="80">
        <v>0</v>
      </c>
      <c r="O28" s="91">
        <v>9</v>
      </c>
      <c r="P28" s="92">
        <v>0</v>
      </c>
      <c r="Q28" s="93">
        <f>O28+P28</f>
        <v>9</v>
      </c>
      <c r="R28" s="81" t="str">
        <f>IFERROR(Q28/N28,"-")</f>
        <v>-</v>
      </c>
      <c r="S28" s="80">
        <v>2</v>
      </c>
      <c r="T28" s="80">
        <v>0</v>
      </c>
      <c r="U28" s="81">
        <f>IFERROR(T28/(Q28),"-")</f>
        <v>0</v>
      </c>
      <c r="V28" s="82">
        <f>IFERROR(K28/SUM(Q28:Q32),"-")</f>
        <v>13428.571428571</v>
      </c>
      <c r="W28" s="83">
        <v>3</v>
      </c>
      <c r="X28" s="81">
        <f>IF(Q28=0,"-",W28/Q28)</f>
        <v>0.33333333333333</v>
      </c>
      <c r="Y28" s="186">
        <v>54000</v>
      </c>
      <c r="Z28" s="187">
        <f>IFERROR(Y28/Q28,"-")</f>
        <v>6000</v>
      </c>
      <c r="AA28" s="187">
        <f>IFERROR(Y28/W28,"-")</f>
        <v>18000</v>
      </c>
      <c r="AB28" s="181">
        <f>SUM(Y28:Y32)-SUM(K28:K32)</f>
        <v>-377000</v>
      </c>
      <c r="AC28" s="85">
        <f>SUM(Y28:Y32)/SUM(K28:K32)</f>
        <v>0.19787234042553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1</v>
      </c>
      <c r="AO28" s="101">
        <f>IF(Q28=0,"",IF(AN28=0,"",(AN28/Q28)))</f>
        <v>0.11111111111111</v>
      </c>
      <c r="AP28" s="100">
        <v>1</v>
      </c>
      <c r="AQ28" s="102">
        <f>IFERROR(AP28/AN28,"-")</f>
        <v>1</v>
      </c>
      <c r="AR28" s="103">
        <v>18000</v>
      </c>
      <c r="AS28" s="104">
        <f>IFERROR(AR28/AN28,"-")</f>
        <v>18000</v>
      </c>
      <c r="AT28" s="105"/>
      <c r="AU28" s="105"/>
      <c r="AV28" s="105">
        <v>1</v>
      </c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2</v>
      </c>
      <c r="BP28" s="120">
        <f>IF(Q28=0,"",IF(BO28=0,"",(BO28/Q28)))</f>
        <v>0.22222222222222</v>
      </c>
      <c r="BQ28" s="121">
        <v>2</v>
      </c>
      <c r="BR28" s="122">
        <f>IFERROR(BQ28/BO28,"-")</f>
        <v>1</v>
      </c>
      <c r="BS28" s="123">
        <v>36000</v>
      </c>
      <c r="BT28" s="124">
        <f>IFERROR(BS28/BO28,"-")</f>
        <v>18000</v>
      </c>
      <c r="BU28" s="125">
        <v>1</v>
      </c>
      <c r="BV28" s="125"/>
      <c r="BW28" s="125">
        <v>1</v>
      </c>
      <c r="BX28" s="126">
        <v>5</v>
      </c>
      <c r="BY28" s="127">
        <f>IF(Q28=0,"",IF(BX28=0,"",(BX28/Q28)))</f>
        <v>0.55555555555556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>
        <v>1</v>
      </c>
      <c r="CH28" s="134">
        <f>IF(Q28=0,"",IF(CG28=0,"",(CG28/Q28)))</f>
        <v>0.11111111111111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3</v>
      </c>
      <c r="CQ28" s="141">
        <v>54000</v>
      </c>
      <c r="CR28" s="141">
        <v>33000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112</v>
      </c>
      <c r="C29" s="189" t="s">
        <v>58</v>
      </c>
      <c r="D29" s="189"/>
      <c r="E29" s="189" t="s">
        <v>113</v>
      </c>
      <c r="F29" s="189" t="s">
        <v>60</v>
      </c>
      <c r="G29" s="189" t="s">
        <v>61</v>
      </c>
      <c r="H29" s="89"/>
      <c r="I29" s="89" t="s">
        <v>111</v>
      </c>
      <c r="J29" s="89"/>
      <c r="K29" s="181"/>
      <c r="L29" s="80">
        <v>0</v>
      </c>
      <c r="M29" s="80">
        <v>0</v>
      </c>
      <c r="N29" s="80">
        <v>0</v>
      </c>
      <c r="O29" s="91">
        <v>7</v>
      </c>
      <c r="P29" s="92">
        <v>0</v>
      </c>
      <c r="Q29" s="93">
        <f>O29+P29</f>
        <v>7</v>
      </c>
      <c r="R29" s="81" t="str">
        <f>IFERROR(Q29/N29,"-")</f>
        <v>-</v>
      </c>
      <c r="S29" s="80">
        <v>1</v>
      </c>
      <c r="T29" s="80">
        <v>1</v>
      </c>
      <c r="U29" s="81">
        <f>IFERROR(T29/(Q29),"-")</f>
        <v>0.14285714285714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1</v>
      </c>
      <c r="AO29" s="101">
        <f>IF(Q29=0,"",IF(AN29=0,"",(AN29/Q29)))</f>
        <v>0.14285714285714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2</v>
      </c>
      <c r="BG29" s="113">
        <f>IF(Q29=0,"",IF(BF29=0,"",(BF29/Q29)))</f>
        <v>0.28571428571429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1</v>
      </c>
      <c r="BP29" s="120">
        <f>IF(Q29=0,"",IF(BO29=0,"",(BO29/Q29)))</f>
        <v>0.14285714285714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>
        <v>1</v>
      </c>
      <c r="BY29" s="127">
        <f>IF(Q29=0,"",IF(BX29=0,"",(BX29/Q29)))</f>
        <v>0.14285714285714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>
        <v>2</v>
      </c>
      <c r="CH29" s="134">
        <f>IF(Q29=0,"",IF(CG29=0,"",(CG29/Q29)))</f>
        <v>0.28571428571429</v>
      </c>
      <c r="CI29" s="135"/>
      <c r="CJ29" s="136">
        <f>IFERROR(CI29/CG29,"-")</f>
        <v>0</v>
      </c>
      <c r="CK29" s="137"/>
      <c r="CL29" s="138">
        <f>IFERROR(CK29/CG29,"-")</f>
        <v>0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114</v>
      </c>
      <c r="C30" s="189" t="s">
        <v>58</v>
      </c>
      <c r="D30" s="189"/>
      <c r="E30" s="189" t="s">
        <v>115</v>
      </c>
      <c r="F30" s="189" t="s">
        <v>116</v>
      </c>
      <c r="G30" s="189" t="s">
        <v>101</v>
      </c>
      <c r="H30" s="89"/>
      <c r="I30" s="89" t="s">
        <v>111</v>
      </c>
      <c r="J30" s="89"/>
      <c r="K30" s="181"/>
      <c r="L30" s="80">
        <v>18</v>
      </c>
      <c r="M30" s="80">
        <v>0</v>
      </c>
      <c r="N30" s="80">
        <v>53</v>
      </c>
      <c r="O30" s="91">
        <v>7</v>
      </c>
      <c r="P30" s="92">
        <v>0</v>
      </c>
      <c r="Q30" s="93">
        <f>O30+P30</f>
        <v>7</v>
      </c>
      <c r="R30" s="81">
        <f>IFERROR(Q30/N30,"-")</f>
        <v>0.13207547169811</v>
      </c>
      <c r="S30" s="80">
        <v>0</v>
      </c>
      <c r="T30" s="80">
        <v>2</v>
      </c>
      <c r="U30" s="81">
        <f>IFERROR(T30/(Q30),"-")</f>
        <v>0.28571428571429</v>
      </c>
      <c r="V30" s="82"/>
      <c r="W30" s="83">
        <v>3</v>
      </c>
      <c r="X30" s="81">
        <f>IF(Q30=0,"-",W30/Q30)</f>
        <v>0.42857142857143</v>
      </c>
      <c r="Y30" s="186">
        <v>39000</v>
      </c>
      <c r="Z30" s="187">
        <f>IFERROR(Y30/Q30,"-")</f>
        <v>5571.4285714286</v>
      </c>
      <c r="AA30" s="187">
        <f>IFERROR(Y30/W30,"-")</f>
        <v>13000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>
        <v>1</v>
      </c>
      <c r="AO30" s="101">
        <f>IF(Q30=0,"",IF(AN30=0,"",(AN30/Q30)))</f>
        <v>0.14285714285714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1</v>
      </c>
      <c r="BP30" s="120">
        <f>IF(Q30=0,"",IF(BO30=0,"",(BO30/Q30)))</f>
        <v>0.14285714285714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3</v>
      </c>
      <c r="BY30" s="127">
        <f>IF(Q30=0,"",IF(BX30=0,"",(BX30/Q30)))</f>
        <v>0.42857142857143</v>
      </c>
      <c r="BZ30" s="128">
        <v>2</v>
      </c>
      <c r="CA30" s="129">
        <f>IFERROR(BZ30/BX30,"-")</f>
        <v>0.66666666666667</v>
      </c>
      <c r="CB30" s="130">
        <v>9000</v>
      </c>
      <c r="CC30" s="131">
        <f>IFERROR(CB30/BX30,"-")</f>
        <v>3000</v>
      </c>
      <c r="CD30" s="132">
        <v>1</v>
      </c>
      <c r="CE30" s="132">
        <v>1</v>
      </c>
      <c r="CF30" s="132"/>
      <c r="CG30" s="133">
        <v>2</v>
      </c>
      <c r="CH30" s="134">
        <f>IF(Q30=0,"",IF(CG30=0,"",(CG30/Q30)))</f>
        <v>0.28571428571429</v>
      </c>
      <c r="CI30" s="135">
        <v>1</v>
      </c>
      <c r="CJ30" s="136">
        <f>IFERROR(CI30/CG30,"-")</f>
        <v>0.5</v>
      </c>
      <c r="CK30" s="137">
        <v>30000</v>
      </c>
      <c r="CL30" s="138">
        <f>IFERROR(CK30/CG30,"-")</f>
        <v>15000</v>
      </c>
      <c r="CM30" s="139"/>
      <c r="CN30" s="139"/>
      <c r="CO30" s="139">
        <v>1</v>
      </c>
      <c r="CP30" s="140">
        <v>3</v>
      </c>
      <c r="CQ30" s="141">
        <v>39000</v>
      </c>
      <c r="CR30" s="141">
        <v>30000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117</v>
      </c>
      <c r="C31" s="189" t="s">
        <v>58</v>
      </c>
      <c r="D31" s="189"/>
      <c r="E31" s="189" t="s">
        <v>118</v>
      </c>
      <c r="F31" s="189" t="s">
        <v>119</v>
      </c>
      <c r="G31" s="189" t="s">
        <v>61</v>
      </c>
      <c r="H31" s="89"/>
      <c r="I31" s="89" t="s">
        <v>111</v>
      </c>
      <c r="J31" s="89"/>
      <c r="K31" s="181"/>
      <c r="L31" s="80">
        <v>0</v>
      </c>
      <c r="M31" s="80">
        <v>0</v>
      </c>
      <c r="N31" s="80">
        <v>0</v>
      </c>
      <c r="O31" s="91">
        <v>7</v>
      </c>
      <c r="P31" s="92">
        <v>0</v>
      </c>
      <c r="Q31" s="93">
        <f>O31+P31</f>
        <v>7</v>
      </c>
      <c r="R31" s="81" t="str">
        <f>IFERROR(Q31/N31,"-")</f>
        <v>-</v>
      </c>
      <c r="S31" s="80">
        <v>0</v>
      </c>
      <c r="T31" s="80">
        <v>3</v>
      </c>
      <c r="U31" s="81">
        <f>IFERROR(T31/(Q31),"-")</f>
        <v>0.42857142857143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>
        <v>2</v>
      </c>
      <c r="AX31" s="107">
        <f>IF(Q31=0,"",IF(AW31=0,"",(AW31/Q31)))</f>
        <v>0.28571428571429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1</v>
      </c>
      <c r="BG31" s="113">
        <f>IF(Q31=0,"",IF(BF31=0,"",(BF31/Q31)))</f>
        <v>0.14285714285714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2</v>
      </c>
      <c r="BP31" s="120">
        <f>IF(Q31=0,"",IF(BO31=0,"",(BO31/Q31)))</f>
        <v>0.28571428571429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2</v>
      </c>
      <c r="BY31" s="127">
        <f>IF(Q31=0,"",IF(BX31=0,"",(BX31/Q31)))</f>
        <v>0.28571428571429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120</v>
      </c>
      <c r="C32" s="189" t="s">
        <v>58</v>
      </c>
      <c r="D32" s="189"/>
      <c r="E32" s="189" t="s">
        <v>106</v>
      </c>
      <c r="F32" s="189" t="s">
        <v>106</v>
      </c>
      <c r="G32" s="189" t="s">
        <v>66</v>
      </c>
      <c r="H32" s="89"/>
      <c r="I32" s="89"/>
      <c r="J32" s="89"/>
      <c r="K32" s="181"/>
      <c r="L32" s="80">
        <v>68</v>
      </c>
      <c r="M32" s="80">
        <v>43</v>
      </c>
      <c r="N32" s="80">
        <v>24</v>
      </c>
      <c r="O32" s="91">
        <v>5</v>
      </c>
      <c r="P32" s="92">
        <v>0</v>
      </c>
      <c r="Q32" s="93">
        <f>O32+P32</f>
        <v>5</v>
      </c>
      <c r="R32" s="81">
        <f>IFERROR(Q32/N32,"-")</f>
        <v>0.20833333333333</v>
      </c>
      <c r="S32" s="80">
        <v>0</v>
      </c>
      <c r="T32" s="80">
        <v>1</v>
      </c>
      <c r="U32" s="81">
        <f>IFERROR(T32/(Q32),"-")</f>
        <v>0.2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0.2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1</v>
      </c>
      <c r="BY32" s="127">
        <f>IF(Q32=0,"",IF(BX32=0,"",(BX32/Q32)))</f>
        <v>0.2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>
        <v>3</v>
      </c>
      <c r="CH32" s="134">
        <f>IF(Q32=0,"",IF(CG32=0,"",(CG32/Q32)))</f>
        <v>0.6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0.085</v>
      </c>
      <c r="B33" s="189" t="s">
        <v>121</v>
      </c>
      <c r="C33" s="189" t="s">
        <v>58</v>
      </c>
      <c r="D33" s="189"/>
      <c r="E33" s="189" t="s">
        <v>122</v>
      </c>
      <c r="F33" s="189" t="s">
        <v>123</v>
      </c>
      <c r="G33" s="189" t="s">
        <v>61</v>
      </c>
      <c r="H33" s="89" t="s">
        <v>124</v>
      </c>
      <c r="I33" s="89" t="s">
        <v>125</v>
      </c>
      <c r="J33" s="89" t="s">
        <v>126</v>
      </c>
      <c r="K33" s="181">
        <v>400000</v>
      </c>
      <c r="L33" s="80">
        <v>0</v>
      </c>
      <c r="M33" s="80">
        <v>0</v>
      </c>
      <c r="N33" s="80">
        <v>0</v>
      </c>
      <c r="O33" s="91">
        <v>0</v>
      </c>
      <c r="P33" s="92">
        <v>0</v>
      </c>
      <c r="Q33" s="93">
        <f>O33+P33</f>
        <v>0</v>
      </c>
      <c r="R33" s="81" t="str">
        <f>IFERROR(Q33/N33,"-")</f>
        <v>-</v>
      </c>
      <c r="S33" s="80">
        <v>0</v>
      </c>
      <c r="T33" s="80">
        <v>0</v>
      </c>
      <c r="U33" s="81" t="str">
        <f>IFERROR(T33/(Q33),"-")</f>
        <v>-</v>
      </c>
      <c r="V33" s="82">
        <f>IFERROR(K33/SUM(Q33:Q37),"-")</f>
        <v>11428.571428571</v>
      </c>
      <c r="W33" s="83">
        <v>0</v>
      </c>
      <c r="X33" s="81" t="str">
        <f>IF(Q33=0,"-",W33/Q33)</f>
        <v>-</v>
      </c>
      <c r="Y33" s="186">
        <v>0</v>
      </c>
      <c r="Z33" s="187" t="str">
        <f>IFERROR(Y33/Q33,"-")</f>
        <v>-</v>
      </c>
      <c r="AA33" s="187" t="str">
        <f>IFERROR(Y33/W33,"-")</f>
        <v>-</v>
      </c>
      <c r="AB33" s="181">
        <f>SUM(Y33:Y37)-SUM(K33:K37)</f>
        <v>-366000</v>
      </c>
      <c r="AC33" s="85">
        <f>SUM(Y33:Y37)/SUM(K33:K37)</f>
        <v>0.085</v>
      </c>
      <c r="AD33" s="78"/>
      <c r="AE33" s="94"/>
      <c r="AF33" s="95" t="str">
        <f>IF(Q33=0,"",IF(AE33=0,"",(AE33/Q33)))</f>
        <v/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 t="str">
        <f>IF(Q33=0,"",IF(AN33=0,"",(AN33/Q33)))</f>
        <v/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 t="str">
        <f>IF(Q33=0,"",IF(AW33=0,"",(AW33/Q33)))</f>
        <v/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 t="str">
        <f>IF(Q33=0,"",IF(BF33=0,"",(BF33/Q33)))</f>
        <v/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 t="str">
        <f>IF(Q33=0,"",IF(BO33=0,"",(BO33/Q33)))</f>
        <v/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 t="str">
        <f>IF(Q33=0,"",IF(BX33=0,"",(BX33/Q33)))</f>
        <v/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 t="str">
        <f>IF(Q33=0,"",IF(CG33=0,"",(CG33/Q33)))</f>
        <v/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127</v>
      </c>
      <c r="C34" s="189" t="s">
        <v>58</v>
      </c>
      <c r="D34" s="189"/>
      <c r="E34" s="189" t="s">
        <v>128</v>
      </c>
      <c r="F34" s="189" t="s">
        <v>97</v>
      </c>
      <c r="G34" s="189" t="s">
        <v>61</v>
      </c>
      <c r="H34" s="89"/>
      <c r="I34" s="89" t="s">
        <v>125</v>
      </c>
      <c r="J34" s="89"/>
      <c r="K34" s="181"/>
      <c r="L34" s="80">
        <v>0</v>
      </c>
      <c r="M34" s="80">
        <v>0</v>
      </c>
      <c r="N34" s="80">
        <v>0</v>
      </c>
      <c r="O34" s="91">
        <v>16</v>
      </c>
      <c r="P34" s="92">
        <v>0</v>
      </c>
      <c r="Q34" s="93">
        <f>O34+P34</f>
        <v>16</v>
      </c>
      <c r="R34" s="81" t="str">
        <f>IFERROR(Q34/N34,"-")</f>
        <v>-</v>
      </c>
      <c r="S34" s="80">
        <v>0</v>
      </c>
      <c r="T34" s="80">
        <v>1</v>
      </c>
      <c r="U34" s="81">
        <f>IFERROR(T34/(Q34),"-")</f>
        <v>0.0625</v>
      </c>
      <c r="V34" s="82"/>
      <c r="W34" s="83">
        <v>1</v>
      </c>
      <c r="X34" s="81">
        <f>IF(Q34=0,"-",W34/Q34)</f>
        <v>0.0625</v>
      </c>
      <c r="Y34" s="186">
        <v>34000</v>
      </c>
      <c r="Z34" s="187">
        <f>IFERROR(Y34/Q34,"-")</f>
        <v>2125</v>
      </c>
      <c r="AA34" s="187">
        <f>IFERROR(Y34/W34,"-")</f>
        <v>34000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1</v>
      </c>
      <c r="AO34" s="101">
        <f>IF(Q34=0,"",IF(AN34=0,"",(AN34/Q34)))</f>
        <v>0.0625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4</v>
      </c>
      <c r="BG34" s="113">
        <f>IF(Q34=0,"",IF(BF34=0,"",(BF34/Q34)))</f>
        <v>0.25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4</v>
      </c>
      <c r="BP34" s="120">
        <f>IF(Q34=0,"",IF(BO34=0,"",(BO34/Q34)))</f>
        <v>0.25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4</v>
      </c>
      <c r="BY34" s="127">
        <f>IF(Q34=0,"",IF(BX34=0,"",(BX34/Q34)))</f>
        <v>0.25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>
        <v>3</v>
      </c>
      <c r="CH34" s="134">
        <f>IF(Q34=0,"",IF(CG34=0,"",(CG34/Q34)))</f>
        <v>0.1875</v>
      </c>
      <c r="CI34" s="135">
        <v>1</v>
      </c>
      <c r="CJ34" s="136">
        <f>IFERROR(CI34/CG34,"-")</f>
        <v>0.33333333333333</v>
      </c>
      <c r="CK34" s="137">
        <v>34000</v>
      </c>
      <c r="CL34" s="138">
        <f>IFERROR(CK34/CG34,"-")</f>
        <v>11333.333333333</v>
      </c>
      <c r="CM34" s="139"/>
      <c r="CN34" s="139"/>
      <c r="CO34" s="139">
        <v>1</v>
      </c>
      <c r="CP34" s="140">
        <v>1</v>
      </c>
      <c r="CQ34" s="141">
        <v>34000</v>
      </c>
      <c r="CR34" s="141">
        <v>34000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129</v>
      </c>
      <c r="C35" s="189" t="s">
        <v>58</v>
      </c>
      <c r="D35" s="189"/>
      <c r="E35" s="189" t="s">
        <v>130</v>
      </c>
      <c r="F35" s="189" t="s">
        <v>131</v>
      </c>
      <c r="G35" s="189" t="s">
        <v>101</v>
      </c>
      <c r="H35" s="89"/>
      <c r="I35" s="89" t="s">
        <v>125</v>
      </c>
      <c r="J35" s="89"/>
      <c r="K35" s="181"/>
      <c r="L35" s="80">
        <v>14</v>
      </c>
      <c r="M35" s="80">
        <v>0</v>
      </c>
      <c r="N35" s="80">
        <v>47</v>
      </c>
      <c r="O35" s="91">
        <v>4</v>
      </c>
      <c r="P35" s="92">
        <v>0</v>
      </c>
      <c r="Q35" s="93">
        <f>O35+P35</f>
        <v>4</v>
      </c>
      <c r="R35" s="81">
        <f>IFERROR(Q35/N35,"-")</f>
        <v>0.085106382978723</v>
      </c>
      <c r="S35" s="80">
        <v>0</v>
      </c>
      <c r="T35" s="80">
        <v>1</v>
      </c>
      <c r="U35" s="81">
        <f>IFERROR(T35/(Q35),"-")</f>
        <v>0.25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1</v>
      </c>
      <c r="BP35" s="120">
        <f>IF(Q35=0,"",IF(BO35=0,"",(BO35/Q35)))</f>
        <v>0.25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2</v>
      </c>
      <c r="BY35" s="127">
        <f>IF(Q35=0,"",IF(BX35=0,"",(BX35/Q35)))</f>
        <v>0.5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>
        <v>1</v>
      </c>
      <c r="CH35" s="134">
        <f>IF(Q35=0,"",IF(CG35=0,"",(CG35/Q35)))</f>
        <v>0.25</v>
      </c>
      <c r="CI35" s="135"/>
      <c r="CJ35" s="136">
        <f>IFERROR(CI35/CG35,"-")</f>
        <v>0</v>
      </c>
      <c r="CK35" s="137"/>
      <c r="CL35" s="138">
        <f>IFERROR(CK35/CG35,"-")</f>
        <v>0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132</v>
      </c>
      <c r="C36" s="189" t="s">
        <v>58</v>
      </c>
      <c r="D36" s="189"/>
      <c r="E36" s="189" t="s">
        <v>133</v>
      </c>
      <c r="F36" s="189" t="s">
        <v>134</v>
      </c>
      <c r="G36" s="189" t="s">
        <v>61</v>
      </c>
      <c r="H36" s="89"/>
      <c r="I36" s="89" t="s">
        <v>125</v>
      </c>
      <c r="J36" s="89"/>
      <c r="K36" s="181"/>
      <c r="L36" s="80">
        <v>0</v>
      </c>
      <c r="M36" s="80">
        <v>0</v>
      </c>
      <c r="N36" s="80">
        <v>0</v>
      </c>
      <c r="O36" s="91">
        <v>5</v>
      </c>
      <c r="P36" s="92">
        <v>0</v>
      </c>
      <c r="Q36" s="93">
        <f>O36+P36</f>
        <v>5</v>
      </c>
      <c r="R36" s="81" t="str">
        <f>IFERROR(Q36/N36,"-")</f>
        <v>-</v>
      </c>
      <c r="S36" s="80">
        <v>0</v>
      </c>
      <c r="T36" s="80">
        <v>1</v>
      </c>
      <c r="U36" s="81">
        <f>IFERROR(T36/(Q36),"-")</f>
        <v>0.2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3</v>
      </c>
      <c r="BP36" s="120">
        <f>IF(Q36=0,"",IF(BO36=0,"",(BO36/Q36)))</f>
        <v>0.6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2</v>
      </c>
      <c r="BY36" s="127">
        <f>IF(Q36=0,"",IF(BX36=0,"",(BX36/Q36)))</f>
        <v>0.4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135</v>
      </c>
      <c r="C37" s="189" t="s">
        <v>58</v>
      </c>
      <c r="D37" s="189"/>
      <c r="E37" s="189" t="s">
        <v>106</v>
      </c>
      <c r="F37" s="189" t="s">
        <v>106</v>
      </c>
      <c r="G37" s="189" t="s">
        <v>66</v>
      </c>
      <c r="H37" s="89"/>
      <c r="I37" s="89"/>
      <c r="J37" s="89"/>
      <c r="K37" s="181"/>
      <c r="L37" s="80">
        <v>74</v>
      </c>
      <c r="M37" s="80">
        <v>48</v>
      </c>
      <c r="N37" s="80">
        <v>13</v>
      </c>
      <c r="O37" s="91">
        <v>10</v>
      </c>
      <c r="P37" s="92">
        <v>0</v>
      </c>
      <c r="Q37" s="93">
        <f>O37+P37</f>
        <v>10</v>
      </c>
      <c r="R37" s="81">
        <f>IFERROR(Q37/N37,"-")</f>
        <v>0.76923076923077</v>
      </c>
      <c r="S37" s="80">
        <v>0</v>
      </c>
      <c r="T37" s="80">
        <v>1</v>
      </c>
      <c r="U37" s="81">
        <f>IFERROR(T37/(Q37),"-")</f>
        <v>0.1</v>
      </c>
      <c r="V37" s="82"/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1</v>
      </c>
      <c r="BG37" s="113">
        <f>IF(Q37=0,"",IF(BF37=0,"",(BF37/Q37)))</f>
        <v>0.1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4</v>
      </c>
      <c r="BP37" s="120">
        <f>IF(Q37=0,"",IF(BO37=0,"",(BO37/Q37)))</f>
        <v>0.4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5</v>
      </c>
      <c r="BY37" s="127">
        <f>IF(Q37=0,"",IF(BX37=0,"",(BX37/Q37)))</f>
        <v>0.5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1.2538461538462</v>
      </c>
      <c r="B38" s="189" t="s">
        <v>136</v>
      </c>
      <c r="C38" s="189" t="s">
        <v>58</v>
      </c>
      <c r="D38" s="189"/>
      <c r="E38" s="189" t="s">
        <v>128</v>
      </c>
      <c r="F38" s="189" t="s">
        <v>97</v>
      </c>
      <c r="G38" s="189" t="s">
        <v>61</v>
      </c>
      <c r="H38" s="89" t="s">
        <v>137</v>
      </c>
      <c r="I38" s="89" t="s">
        <v>138</v>
      </c>
      <c r="J38" s="89" t="s">
        <v>139</v>
      </c>
      <c r="K38" s="181">
        <v>260000</v>
      </c>
      <c r="L38" s="80">
        <v>0</v>
      </c>
      <c r="M38" s="80">
        <v>0</v>
      </c>
      <c r="N38" s="80">
        <v>0</v>
      </c>
      <c r="O38" s="91">
        <v>18</v>
      </c>
      <c r="P38" s="92">
        <v>0</v>
      </c>
      <c r="Q38" s="93">
        <f>O38+P38</f>
        <v>18</v>
      </c>
      <c r="R38" s="81" t="str">
        <f>IFERROR(Q38/N38,"-")</f>
        <v>-</v>
      </c>
      <c r="S38" s="80">
        <v>0</v>
      </c>
      <c r="T38" s="80">
        <v>2</v>
      </c>
      <c r="U38" s="81">
        <f>IFERROR(T38/(Q38),"-")</f>
        <v>0.11111111111111</v>
      </c>
      <c r="V38" s="82">
        <f>IFERROR(K38/SUM(Q38:Q41),"-")</f>
        <v>7878.7878787879</v>
      </c>
      <c r="W38" s="83">
        <v>1</v>
      </c>
      <c r="X38" s="81">
        <f>IF(Q38=0,"-",W38/Q38)</f>
        <v>0.055555555555556</v>
      </c>
      <c r="Y38" s="186">
        <v>9000</v>
      </c>
      <c r="Z38" s="187">
        <f>IFERROR(Y38/Q38,"-")</f>
        <v>500</v>
      </c>
      <c r="AA38" s="187">
        <f>IFERROR(Y38/W38,"-")</f>
        <v>9000</v>
      </c>
      <c r="AB38" s="181">
        <f>SUM(Y38:Y41)-SUM(K38:K41)</f>
        <v>66000</v>
      </c>
      <c r="AC38" s="85">
        <f>SUM(Y38:Y41)/SUM(K38:K41)</f>
        <v>1.2538461538462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>
        <v>3</v>
      </c>
      <c r="AX38" s="107">
        <f>IF(Q38=0,"",IF(AW38=0,"",(AW38/Q38)))</f>
        <v>0.16666666666667</v>
      </c>
      <c r="AY38" s="106"/>
      <c r="AZ38" s="108">
        <f>IFERROR(AY38/AW38,"-")</f>
        <v>0</v>
      </c>
      <c r="BA38" s="109"/>
      <c r="BB38" s="110">
        <f>IFERROR(BA38/AW38,"-")</f>
        <v>0</v>
      </c>
      <c r="BC38" s="111"/>
      <c r="BD38" s="111"/>
      <c r="BE38" s="111"/>
      <c r="BF38" s="112">
        <v>2</v>
      </c>
      <c r="BG38" s="113">
        <f>IF(Q38=0,"",IF(BF38=0,"",(BF38/Q38)))</f>
        <v>0.11111111111111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8</v>
      </c>
      <c r="BP38" s="120">
        <f>IF(Q38=0,"",IF(BO38=0,"",(BO38/Q38)))</f>
        <v>0.44444444444444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5</v>
      </c>
      <c r="BY38" s="127">
        <f>IF(Q38=0,"",IF(BX38=0,"",(BX38/Q38)))</f>
        <v>0.27777777777778</v>
      </c>
      <c r="BZ38" s="128">
        <v>1</v>
      </c>
      <c r="CA38" s="129">
        <f>IFERROR(BZ38/BX38,"-")</f>
        <v>0.2</v>
      </c>
      <c r="CB38" s="130">
        <v>9000</v>
      </c>
      <c r="CC38" s="131">
        <f>IFERROR(CB38/BX38,"-")</f>
        <v>1800</v>
      </c>
      <c r="CD38" s="132"/>
      <c r="CE38" s="132"/>
      <c r="CF38" s="132">
        <v>1</v>
      </c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1</v>
      </c>
      <c r="CQ38" s="141">
        <v>9000</v>
      </c>
      <c r="CR38" s="141">
        <v>9000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140</v>
      </c>
      <c r="C39" s="189" t="s">
        <v>58</v>
      </c>
      <c r="D39" s="189"/>
      <c r="E39" s="189" t="s">
        <v>133</v>
      </c>
      <c r="F39" s="189" t="s">
        <v>134</v>
      </c>
      <c r="G39" s="189" t="s">
        <v>61</v>
      </c>
      <c r="H39" s="89"/>
      <c r="I39" s="89" t="s">
        <v>138</v>
      </c>
      <c r="J39" s="89" t="s">
        <v>141</v>
      </c>
      <c r="K39" s="181"/>
      <c r="L39" s="80">
        <v>0</v>
      </c>
      <c r="M39" s="80">
        <v>0</v>
      </c>
      <c r="N39" s="80">
        <v>0</v>
      </c>
      <c r="O39" s="91">
        <v>7</v>
      </c>
      <c r="P39" s="92">
        <v>0</v>
      </c>
      <c r="Q39" s="93">
        <f>O39+P39</f>
        <v>7</v>
      </c>
      <c r="R39" s="81" t="str">
        <f>IFERROR(Q39/N39,"-")</f>
        <v>-</v>
      </c>
      <c r="S39" s="80">
        <v>0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3</v>
      </c>
      <c r="BG39" s="113">
        <f>IF(Q39=0,"",IF(BF39=0,"",(BF39/Q39)))</f>
        <v>0.42857142857143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>
        <v>1</v>
      </c>
      <c r="BP39" s="120">
        <f>IF(Q39=0,"",IF(BO39=0,"",(BO39/Q39)))</f>
        <v>0.14285714285714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>
        <v>2</v>
      </c>
      <c r="BY39" s="127">
        <f>IF(Q39=0,"",IF(BX39=0,"",(BX39/Q39)))</f>
        <v>0.28571428571429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>
        <v>1</v>
      </c>
      <c r="CH39" s="134">
        <f>IF(Q39=0,"",IF(CG39=0,"",(CG39/Q39)))</f>
        <v>0.14285714285714</v>
      </c>
      <c r="CI39" s="135"/>
      <c r="CJ39" s="136">
        <f>IFERROR(CI39/CG39,"-")</f>
        <v>0</v>
      </c>
      <c r="CK39" s="137"/>
      <c r="CL39" s="138">
        <f>IFERROR(CK39/CG39,"-")</f>
        <v>0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142</v>
      </c>
      <c r="C40" s="189" t="s">
        <v>58</v>
      </c>
      <c r="D40" s="189"/>
      <c r="E40" s="189" t="s">
        <v>143</v>
      </c>
      <c r="F40" s="189" t="s">
        <v>144</v>
      </c>
      <c r="G40" s="189" t="s">
        <v>101</v>
      </c>
      <c r="H40" s="89"/>
      <c r="I40" s="89" t="s">
        <v>138</v>
      </c>
      <c r="J40" s="89" t="s">
        <v>145</v>
      </c>
      <c r="K40" s="181"/>
      <c r="L40" s="80">
        <v>10</v>
      </c>
      <c r="M40" s="80">
        <v>0</v>
      </c>
      <c r="N40" s="80">
        <v>30</v>
      </c>
      <c r="O40" s="91">
        <v>4</v>
      </c>
      <c r="P40" s="92">
        <v>0</v>
      </c>
      <c r="Q40" s="93">
        <f>O40+P40</f>
        <v>4</v>
      </c>
      <c r="R40" s="81">
        <f>IFERROR(Q40/N40,"-")</f>
        <v>0.13333333333333</v>
      </c>
      <c r="S40" s="80">
        <v>1</v>
      </c>
      <c r="T40" s="80">
        <v>3</v>
      </c>
      <c r="U40" s="81">
        <f>IFERROR(T40/(Q40),"-")</f>
        <v>0.75</v>
      </c>
      <c r="V40" s="82"/>
      <c r="W40" s="83">
        <v>1</v>
      </c>
      <c r="X40" s="81">
        <f>IF(Q40=0,"-",W40/Q40)</f>
        <v>0.25</v>
      </c>
      <c r="Y40" s="186">
        <v>17000</v>
      </c>
      <c r="Z40" s="187">
        <f>IFERROR(Y40/Q40,"-")</f>
        <v>4250</v>
      </c>
      <c r="AA40" s="187">
        <f>IFERROR(Y40/W40,"-")</f>
        <v>17000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1</v>
      </c>
      <c r="BG40" s="113">
        <f>IF(Q40=0,"",IF(BF40=0,"",(BF40/Q40)))</f>
        <v>0.25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1</v>
      </c>
      <c r="BP40" s="120">
        <f>IF(Q40=0,"",IF(BO40=0,"",(BO40/Q40)))</f>
        <v>0.25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1</v>
      </c>
      <c r="BY40" s="127">
        <f>IF(Q40=0,"",IF(BX40=0,"",(BX40/Q40)))</f>
        <v>0.25</v>
      </c>
      <c r="BZ40" s="128">
        <v>1</v>
      </c>
      <c r="CA40" s="129">
        <f>IFERROR(BZ40/BX40,"-")</f>
        <v>1</v>
      </c>
      <c r="CB40" s="130">
        <v>17000</v>
      </c>
      <c r="CC40" s="131">
        <f>IFERROR(CB40/BX40,"-")</f>
        <v>17000</v>
      </c>
      <c r="CD40" s="132"/>
      <c r="CE40" s="132"/>
      <c r="CF40" s="132">
        <v>1</v>
      </c>
      <c r="CG40" s="133">
        <v>1</v>
      </c>
      <c r="CH40" s="134">
        <f>IF(Q40=0,"",IF(CG40=0,"",(CG40/Q40)))</f>
        <v>0.25</v>
      </c>
      <c r="CI40" s="135"/>
      <c r="CJ40" s="136">
        <f>IFERROR(CI40/CG40,"-")</f>
        <v>0</v>
      </c>
      <c r="CK40" s="137"/>
      <c r="CL40" s="138">
        <f>IFERROR(CK40/CG40,"-")</f>
        <v>0</v>
      </c>
      <c r="CM40" s="139"/>
      <c r="CN40" s="139"/>
      <c r="CO40" s="139"/>
      <c r="CP40" s="140">
        <v>1</v>
      </c>
      <c r="CQ40" s="141">
        <v>17000</v>
      </c>
      <c r="CR40" s="141">
        <v>17000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146</v>
      </c>
      <c r="C41" s="189" t="s">
        <v>58</v>
      </c>
      <c r="D41" s="189"/>
      <c r="E41" s="189" t="s">
        <v>106</v>
      </c>
      <c r="F41" s="189" t="s">
        <v>106</v>
      </c>
      <c r="G41" s="189" t="s">
        <v>66</v>
      </c>
      <c r="H41" s="89"/>
      <c r="I41" s="89"/>
      <c r="J41" s="89"/>
      <c r="K41" s="181"/>
      <c r="L41" s="80">
        <v>43</v>
      </c>
      <c r="M41" s="80">
        <v>32</v>
      </c>
      <c r="N41" s="80">
        <v>12</v>
      </c>
      <c r="O41" s="91">
        <v>4</v>
      </c>
      <c r="P41" s="92">
        <v>0</v>
      </c>
      <c r="Q41" s="93">
        <f>O41+P41</f>
        <v>4</v>
      </c>
      <c r="R41" s="81">
        <f>IFERROR(Q41/N41,"-")</f>
        <v>0.33333333333333</v>
      </c>
      <c r="S41" s="80">
        <v>0</v>
      </c>
      <c r="T41" s="80">
        <v>1</v>
      </c>
      <c r="U41" s="81">
        <f>IFERROR(T41/(Q41),"-")</f>
        <v>0.25</v>
      </c>
      <c r="V41" s="82"/>
      <c r="W41" s="83">
        <v>1</v>
      </c>
      <c r="X41" s="81">
        <f>IF(Q41=0,"-",W41/Q41)</f>
        <v>0.25</v>
      </c>
      <c r="Y41" s="186">
        <v>300000</v>
      </c>
      <c r="Z41" s="187">
        <f>IFERROR(Y41/Q41,"-")</f>
        <v>75000</v>
      </c>
      <c r="AA41" s="187">
        <f>IFERROR(Y41/W41,"-")</f>
        <v>300000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0.25</v>
      </c>
      <c r="BQ41" s="121">
        <v>1</v>
      </c>
      <c r="BR41" s="122">
        <f>IFERROR(BQ41/BO41,"-")</f>
        <v>1</v>
      </c>
      <c r="BS41" s="123">
        <v>300000</v>
      </c>
      <c r="BT41" s="124">
        <f>IFERROR(BS41/BO41,"-")</f>
        <v>300000</v>
      </c>
      <c r="BU41" s="125"/>
      <c r="BV41" s="125"/>
      <c r="BW41" s="125">
        <v>1</v>
      </c>
      <c r="BX41" s="126">
        <v>3</v>
      </c>
      <c r="BY41" s="127">
        <f>IF(Q41=0,"",IF(BX41=0,"",(BX41/Q41)))</f>
        <v>0.75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1</v>
      </c>
      <c r="CQ41" s="141">
        <v>300000</v>
      </c>
      <c r="CR41" s="141">
        <v>300000</v>
      </c>
      <c r="CS41" s="141"/>
      <c r="CT41" s="142" t="str">
        <f>IF(AND(CR41=0,CS41=0),"",IF(AND(CR41&lt;=100000,CS41&lt;=100000),"",IF(CR41/CQ41&gt;0.7,"男高",IF(CS41/CQ41&gt;0.7,"女高",""))))</f>
        <v>男高</v>
      </c>
    </row>
    <row r="42" spans="1:99">
      <c r="A42" s="79">
        <f>AC42</f>
        <v>0</v>
      </c>
      <c r="B42" s="189" t="s">
        <v>147</v>
      </c>
      <c r="C42" s="189" t="s">
        <v>58</v>
      </c>
      <c r="D42" s="189"/>
      <c r="E42" s="189" t="s">
        <v>87</v>
      </c>
      <c r="F42" s="189" t="s">
        <v>88</v>
      </c>
      <c r="G42" s="189" t="s">
        <v>61</v>
      </c>
      <c r="H42" s="89" t="s">
        <v>148</v>
      </c>
      <c r="I42" s="89" t="s">
        <v>149</v>
      </c>
      <c r="J42" s="89"/>
      <c r="K42" s="181">
        <v>276000</v>
      </c>
      <c r="L42" s="80">
        <v>0</v>
      </c>
      <c r="M42" s="80">
        <v>0</v>
      </c>
      <c r="N42" s="80">
        <v>0</v>
      </c>
      <c r="O42" s="91">
        <v>5</v>
      </c>
      <c r="P42" s="92">
        <v>0</v>
      </c>
      <c r="Q42" s="93">
        <f>O42+P42</f>
        <v>5</v>
      </c>
      <c r="R42" s="81" t="str">
        <f>IFERROR(Q42/N42,"-")</f>
        <v>-</v>
      </c>
      <c r="S42" s="80">
        <v>0</v>
      </c>
      <c r="T42" s="80">
        <v>0</v>
      </c>
      <c r="U42" s="81">
        <f>IFERROR(T42/(Q42),"-")</f>
        <v>0</v>
      </c>
      <c r="V42" s="82">
        <f>IFERROR(K42/SUM(Q42:Q44),"-")</f>
        <v>25090.909090909</v>
      </c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>
        <f>SUM(Y42:Y44)-SUM(K42:K44)</f>
        <v>-276000</v>
      </c>
      <c r="AC42" s="85">
        <f>SUM(Y42:Y44)/SUM(K42:K44)</f>
        <v>0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>
        <v>1</v>
      </c>
      <c r="BG42" s="113">
        <f>IF(Q42=0,"",IF(BF42=0,"",(BF42/Q42)))</f>
        <v>0.2</v>
      </c>
      <c r="BH42" s="112"/>
      <c r="BI42" s="114">
        <f>IFERROR(BH42/BF42,"-")</f>
        <v>0</v>
      </c>
      <c r="BJ42" s="115"/>
      <c r="BK42" s="116">
        <f>IFERROR(BJ42/BF42,"-")</f>
        <v>0</v>
      </c>
      <c r="BL42" s="117"/>
      <c r="BM42" s="117"/>
      <c r="BN42" s="117"/>
      <c r="BO42" s="119">
        <v>1</v>
      </c>
      <c r="BP42" s="120">
        <f>IF(Q42=0,"",IF(BO42=0,"",(BO42/Q42)))</f>
        <v>0.2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>
        <v>3</v>
      </c>
      <c r="BY42" s="127">
        <f>IF(Q42=0,"",IF(BX42=0,"",(BX42/Q42)))</f>
        <v>0.6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150</v>
      </c>
      <c r="C43" s="189" t="s">
        <v>58</v>
      </c>
      <c r="D43" s="189"/>
      <c r="E43" s="189" t="s">
        <v>103</v>
      </c>
      <c r="F43" s="189" t="s">
        <v>104</v>
      </c>
      <c r="G43" s="189" t="s">
        <v>61</v>
      </c>
      <c r="H43" s="89"/>
      <c r="I43" s="89" t="s">
        <v>151</v>
      </c>
      <c r="J43" s="89"/>
      <c r="K43" s="181"/>
      <c r="L43" s="80">
        <v>0</v>
      </c>
      <c r="M43" s="80">
        <v>0</v>
      </c>
      <c r="N43" s="80">
        <v>0</v>
      </c>
      <c r="O43" s="91">
        <v>4</v>
      </c>
      <c r="P43" s="92">
        <v>0</v>
      </c>
      <c r="Q43" s="93">
        <f>O43+P43</f>
        <v>4</v>
      </c>
      <c r="R43" s="81" t="str">
        <f>IFERROR(Q43/N43,"-")</f>
        <v>-</v>
      </c>
      <c r="S43" s="80">
        <v>0</v>
      </c>
      <c r="T43" s="80">
        <v>1</v>
      </c>
      <c r="U43" s="81">
        <f>IFERROR(T43/(Q43),"-")</f>
        <v>0.25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>
        <v>2</v>
      </c>
      <c r="BP43" s="120">
        <f>IF(Q43=0,"",IF(BO43=0,"",(BO43/Q43)))</f>
        <v>0.5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>
        <v>1</v>
      </c>
      <c r="BY43" s="127">
        <f>IF(Q43=0,"",IF(BX43=0,"",(BX43/Q43)))</f>
        <v>0.25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>
        <v>1</v>
      </c>
      <c r="CH43" s="134">
        <f>IF(Q43=0,"",IF(CG43=0,"",(CG43/Q43)))</f>
        <v>0.25</v>
      </c>
      <c r="CI43" s="135"/>
      <c r="CJ43" s="136">
        <f>IFERROR(CI43/CG43,"-")</f>
        <v>0</v>
      </c>
      <c r="CK43" s="137"/>
      <c r="CL43" s="138">
        <f>IFERROR(CK43/CG43,"-")</f>
        <v>0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152</v>
      </c>
      <c r="C44" s="189" t="s">
        <v>58</v>
      </c>
      <c r="D44" s="189"/>
      <c r="E44" s="189" t="s">
        <v>106</v>
      </c>
      <c r="F44" s="189" t="s">
        <v>106</v>
      </c>
      <c r="G44" s="189" t="s">
        <v>66</v>
      </c>
      <c r="H44" s="89"/>
      <c r="I44" s="89"/>
      <c r="J44" s="89"/>
      <c r="K44" s="181"/>
      <c r="L44" s="80">
        <v>24</v>
      </c>
      <c r="M44" s="80">
        <v>17</v>
      </c>
      <c r="N44" s="80">
        <v>3</v>
      </c>
      <c r="O44" s="91">
        <v>2</v>
      </c>
      <c r="P44" s="92">
        <v>0</v>
      </c>
      <c r="Q44" s="93">
        <f>O44+P44</f>
        <v>2</v>
      </c>
      <c r="R44" s="81">
        <f>IFERROR(Q44/N44,"-")</f>
        <v>0.66666666666667</v>
      </c>
      <c r="S44" s="80">
        <v>0</v>
      </c>
      <c r="T44" s="80">
        <v>0</v>
      </c>
      <c r="U44" s="81">
        <f>IFERROR(T44/(Q44),"-")</f>
        <v>0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1</v>
      </c>
      <c r="BP44" s="120">
        <f>IF(Q44=0,"",IF(BO44=0,"",(BO44/Q44)))</f>
        <v>0.5</v>
      </c>
      <c r="BQ44" s="121">
        <v>1</v>
      </c>
      <c r="BR44" s="122">
        <f>IFERROR(BQ44/BO44,"-")</f>
        <v>1</v>
      </c>
      <c r="BS44" s="123">
        <v>295000</v>
      </c>
      <c r="BT44" s="124">
        <f>IFERROR(BS44/BO44,"-")</f>
        <v>295000</v>
      </c>
      <c r="BU44" s="125"/>
      <c r="BV44" s="125"/>
      <c r="BW44" s="125">
        <v>1</v>
      </c>
      <c r="BX44" s="126">
        <v>1</v>
      </c>
      <c r="BY44" s="127">
        <f>IF(Q44=0,"",IF(BX44=0,"",(BX44/Q44)))</f>
        <v>0.5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>
        <v>295000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>
        <f>AC45</f>
        <v>0.066666666666667</v>
      </c>
      <c r="B45" s="189" t="s">
        <v>153</v>
      </c>
      <c r="C45" s="189" t="s">
        <v>58</v>
      </c>
      <c r="D45" s="189"/>
      <c r="E45" s="189" t="s">
        <v>96</v>
      </c>
      <c r="F45" s="189" t="s">
        <v>97</v>
      </c>
      <c r="G45" s="189" t="s">
        <v>61</v>
      </c>
      <c r="H45" s="89" t="s">
        <v>154</v>
      </c>
      <c r="I45" s="89" t="s">
        <v>155</v>
      </c>
      <c r="J45" s="190" t="s">
        <v>156</v>
      </c>
      <c r="K45" s="181">
        <v>120000</v>
      </c>
      <c r="L45" s="80">
        <v>0</v>
      </c>
      <c r="M45" s="80">
        <v>0</v>
      </c>
      <c r="N45" s="80">
        <v>0</v>
      </c>
      <c r="O45" s="91">
        <v>7</v>
      </c>
      <c r="P45" s="92">
        <v>0</v>
      </c>
      <c r="Q45" s="93">
        <f>O45+P45</f>
        <v>7</v>
      </c>
      <c r="R45" s="81" t="str">
        <f>IFERROR(Q45/N45,"-")</f>
        <v>-</v>
      </c>
      <c r="S45" s="80">
        <v>0</v>
      </c>
      <c r="T45" s="80">
        <v>0</v>
      </c>
      <c r="U45" s="81">
        <f>IFERROR(T45/(Q45),"-")</f>
        <v>0</v>
      </c>
      <c r="V45" s="82">
        <f>IFERROR(K45/SUM(Q45:Q46),"-")</f>
        <v>15000</v>
      </c>
      <c r="W45" s="83">
        <v>1</v>
      </c>
      <c r="X45" s="81">
        <f>IF(Q45=0,"-",W45/Q45)</f>
        <v>0.14285714285714</v>
      </c>
      <c r="Y45" s="186">
        <v>8000</v>
      </c>
      <c r="Z45" s="187">
        <f>IFERROR(Y45/Q45,"-")</f>
        <v>1142.8571428571</v>
      </c>
      <c r="AA45" s="187">
        <f>IFERROR(Y45/W45,"-")</f>
        <v>8000</v>
      </c>
      <c r="AB45" s="181">
        <f>SUM(Y45:Y46)-SUM(K45:K46)</f>
        <v>-112000</v>
      </c>
      <c r="AC45" s="85">
        <f>SUM(Y45:Y46)/SUM(K45:K46)</f>
        <v>0.066666666666667</v>
      </c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>
        <v>2</v>
      </c>
      <c r="AO45" s="101">
        <f>IF(Q45=0,"",IF(AN45=0,"",(AN45/Q45)))</f>
        <v>0.28571428571429</v>
      </c>
      <c r="AP45" s="100"/>
      <c r="AQ45" s="102">
        <f>IFERROR(AP45/AN45,"-")</f>
        <v>0</v>
      </c>
      <c r="AR45" s="103"/>
      <c r="AS45" s="104">
        <f>IFERROR(AR45/AN45,"-")</f>
        <v>0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2</v>
      </c>
      <c r="BG45" s="113">
        <f>IF(Q45=0,"",IF(BF45=0,"",(BF45/Q45)))</f>
        <v>0.28571428571429</v>
      </c>
      <c r="BH45" s="112"/>
      <c r="BI45" s="114">
        <f>IFERROR(BH45/BF45,"-")</f>
        <v>0</v>
      </c>
      <c r="BJ45" s="115"/>
      <c r="BK45" s="116">
        <f>IFERROR(BJ45/BF45,"-")</f>
        <v>0</v>
      </c>
      <c r="BL45" s="117"/>
      <c r="BM45" s="117"/>
      <c r="BN45" s="117"/>
      <c r="BO45" s="119">
        <v>3</v>
      </c>
      <c r="BP45" s="120">
        <f>IF(Q45=0,"",IF(BO45=0,"",(BO45/Q45)))</f>
        <v>0.42857142857143</v>
      </c>
      <c r="BQ45" s="121">
        <v>1</v>
      </c>
      <c r="BR45" s="122">
        <f>IFERROR(BQ45/BO45,"-")</f>
        <v>0.33333333333333</v>
      </c>
      <c r="BS45" s="123">
        <v>8000</v>
      </c>
      <c r="BT45" s="124">
        <f>IFERROR(BS45/BO45,"-")</f>
        <v>2666.6666666667</v>
      </c>
      <c r="BU45" s="125"/>
      <c r="BV45" s="125">
        <v>1</v>
      </c>
      <c r="BW45" s="125"/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1</v>
      </c>
      <c r="CQ45" s="141">
        <v>8000</v>
      </c>
      <c r="CR45" s="141">
        <v>8000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157</v>
      </c>
      <c r="C46" s="189" t="s">
        <v>58</v>
      </c>
      <c r="D46" s="189"/>
      <c r="E46" s="189" t="s">
        <v>96</v>
      </c>
      <c r="F46" s="189" t="s">
        <v>97</v>
      </c>
      <c r="G46" s="189" t="s">
        <v>66</v>
      </c>
      <c r="H46" s="89"/>
      <c r="I46" s="89"/>
      <c r="J46" s="89"/>
      <c r="K46" s="181"/>
      <c r="L46" s="80">
        <v>7</v>
      </c>
      <c r="M46" s="80">
        <v>5</v>
      </c>
      <c r="N46" s="80">
        <v>1</v>
      </c>
      <c r="O46" s="91">
        <v>1</v>
      </c>
      <c r="P46" s="92">
        <v>0</v>
      </c>
      <c r="Q46" s="93">
        <f>O46+P46</f>
        <v>1</v>
      </c>
      <c r="R46" s="81">
        <f>IFERROR(Q46/N46,"-")</f>
        <v>1</v>
      </c>
      <c r="S46" s="80">
        <v>0</v>
      </c>
      <c r="T46" s="80">
        <v>0</v>
      </c>
      <c r="U46" s="81">
        <f>IFERROR(T46/(Q46),"-")</f>
        <v>0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>
        <v>1</v>
      </c>
      <c r="AO46" s="101">
        <f>IF(Q46=0,"",IF(AN46=0,"",(AN46/Q46)))</f>
        <v>1</v>
      </c>
      <c r="AP46" s="100"/>
      <c r="AQ46" s="102">
        <f>IFERROR(AP46/AN46,"-")</f>
        <v>0</v>
      </c>
      <c r="AR46" s="103"/>
      <c r="AS46" s="104">
        <f>IFERROR(AR46/AN46,"-")</f>
        <v>0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>
        <f>AC47</f>
        <v>0.1</v>
      </c>
      <c r="B47" s="189" t="s">
        <v>158</v>
      </c>
      <c r="C47" s="189" t="s">
        <v>58</v>
      </c>
      <c r="D47" s="189"/>
      <c r="E47" s="189" t="s">
        <v>159</v>
      </c>
      <c r="F47" s="189" t="s">
        <v>160</v>
      </c>
      <c r="G47" s="189" t="s">
        <v>61</v>
      </c>
      <c r="H47" s="89" t="s">
        <v>124</v>
      </c>
      <c r="I47" s="89" t="s">
        <v>155</v>
      </c>
      <c r="J47" s="191" t="s">
        <v>161</v>
      </c>
      <c r="K47" s="181">
        <v>150000</v>
      </c>
      <c r="L47" s="80">
        <v>0</v>
      </c>
      <c r="M47" s="80">
        <v>0</v>
      </c>
      <c r="N47" s="80">
        <v>0</v>
      </c>
      <c r="O47" s="91">
        <v>20</v>
      </c>
      <c r="P47" s="92">
        <v>0</v>
      </c>
      <c r="Q47" s="93">
        <f>O47+P47</f>
        <v>20</v>
      </c>
      <c r="R47" s="81" t="str">
        <f>IFERROR(Q47/N47,"-")</f>
        <v>-</v>
      </c>
      <c r="S47" s="80">
        <v>1</v>
      </c>
      <c r="T47" s="80">
        <v>1</v>
      </c>
      <c r="U47" s="81">
        <f>IFERROR(T47/(Q47),"-")</f>
        <v>0.05</v>
      </c>
      <c r="V47" s="82">
        <f>IFERROR(K47/SUM(Q47:Q48),"-")</f>
        <v>6818.1818181818</v>
      </c>
      <c r="W47" s="83">
        <v>2</v>
      </c>
      <c r="X47" s="81">
        <f>IF(Q47=0,"-",W47/Q47)</f>
        <v>0.1</v>
      </c>
      <c r="Y47" s="186">
        <v>15000</v>
      </c>
      <c r="Z47" s="187">
        <f>IFERROR(Y47/Q47,"-")</f>
        <v>750</v>
      </c>
      <c r="AA47" s="187">
        <f>IFERROR(Y47/W47,"-")</f>
        <v>7500</v>
      </c>
      <c r="AB47" s="181">
        <f>SUM(Y47:Y48)-SUM(K47:K48)</f>
        <v>-135000</v>
      </c>
      <c r="AC47" s="85">
        <f>SUM(Y47:Y48)/SUM(K47:K48)</f>
        <v>0.1</v>
      </c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>
        <v>1</v>
      </c>
      <c r="AO47" s="101">
        <f>IF(Q47=0,"",IF(AN47=0,"",(AN47/Q47)))</f>
        <v>0.05</v>
      </c>
      <c r="AP47" s="100"/>
      <c r="AQ47" s="102">
        <f>IFERROR(AP47/AN47,"-")</f>
        <v>0</v>
      </c>
      <c r="AR47" s="103"/>
      <c r="AS47" s="104">
        <f>IFERROR(AR47/AN47,"-")</f>
        <v>0</v>
      </c>
      <c r="AT47" s="105"/>
      <c r="AU47" s="105"/>
      <c r="AV47" s="105"/>
      <c r="AW47" s="106">
        <v>2</v>
      </c>
      <c r="AX47" s="107">
        <f>IF(Q47=0,"",IF(AW47=0,"",(AW47/Q47)))</f>
        <v>0.1</v>
      </c>
      <c r="AY47" s="106"/>
      <c r="AZ47" s="108">
        <f>IFERROR(AY47/AW47,"-")</f>
        <v>0</v>
      </c>
      <c r="BA47" s="109"/>
      <c r="BB47" s="110">
        <f>IFERROR(BA47/AW47,"-")</f>
        <v>0</v>
      </c>
      <c r="BC47" s="111"/>
      <c r="BD47" s="111"/>
      <c r="BE47" s="111"/>
      <c r="BF47" s="112">
        <v>3</v>
      </c>
      <c r="BG47" s="113">
        <f>IF(Q47=0,"",IF(BF47=0,"",(BF47/Q47)))</f>
        <v>0.15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9</v>
      </c>
      <c r="BP47" s="120">
        <f>IF(Q47=0,"",IF(BO47=0,"",(BO47/Q47)))</f>
        <v>0.45</v>
      </c>
      <c r="BQ47" s="121">
        <v>1</v>
      </c>
      <c r="BR47" s="122">
        <f>IFERROR(BQ47/BO47,"-")</f>
        <v>0.11111111111111</v>
      </c>
      <c r="BS47" s="123">
        <v>3000</v>
      </c>
      <c r="BT47" s="124">
        <f>IFERROR(BS47/BO47,"-")</f>
        <v>333.33333333333</v>
      </c>
      <c r="BU47" s="125">
        <v>1</v>
      </c>
      <c r="BV47" s="125"/>
      <c r="BW47" s="125"/>
      <c r="BX47" s="126">
        <v>2</v>
      </c>
      <c r="BY47" s="127">
        <f>IF(Q47=0,"",IF(BX47=0,"",(BX47/Q47)))</f>
        <v>0.1</v>
      </c>
      <c r="BZ47" s="128"/>
      <c r="CA47" s="129">
        <f>IFERROR(BZ47/BX47,"-")</f>
        <v>0</v>
      </c>
      <c r="CB47" s="130"/>
      <c r="CC47" s="131">
        <f>IFERROR(CB47/BX47,"-")</f>
        <v>0</v>
      </c>
      <c r="CD47" s="132"/>
      <c r="CE47" s="132"/>
      <c r="CF47" s="132"/>
      <c r="CG47" s="133">
        <v>3</v>
      </c>
      <c r="CH47" s="134">
        <f>IF(Q47=0,"",IF(CG47=0,"",(CG47/Q47)))</f>
        <v>0.15</v>
      </c>
      <c r="CI47" s="135">
        <v>1</v>
      </c>
      <c r="CJ47" s="136">
        <f>IFERROR(CI47/CG47,"-")</f>
        <v>0.33333333333333</v>
      </c>
      <c r="CK47" s="137">
        <v>12000</v>
      </c>
      <c r="CL47" s="138">
        <f>IFERROR(CK47/CG47,"-")</f>
        <v>4000</v>
      </c>
      <c r="CM47" s="139"/>
      <c r="CN47" s="139"/>
      <c r="CO47" s="139">
        <v>1</v>
      </c>
      <c r="CP47" s="140">
        <v>2</v>
      </c>
      <c r="CQ47" s="141">
        <v>15000</v>
      </c>
      <c r="CR47" s="141">
        <v>12000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162</v>
      </c>
      <c r="C48" s="189" t="s">
        <v>58</v>
      </c>
      <c r="D48" s="189"/>
      <c r="E48" s="189" t="s">
        <v>159</v>
      </c>
      <c r="F48" s="189" t="s">
        <v>160</v>
      </c>
      <c r="G48" s="189" t="s">
        <v>66</v>
      </c>
      <c r="H48" s="89"/>
      <c r="I48" s="89"/>
      <c r="J48" s="89"/>
      <c r="K48" s="181"/>
      <c r="L48" s="80">
        <v>21</v>
      </c>
      <c r="M48" s="80">
        <v>14</v>
      </c>
      <c r="N48" s="80">
        <v>4</v>
      </c>
      <c r="O48" s="91">
        <v>2</v>
      </c>
      <c r="P48" s="92">
        <v>0</v>
      </c>
      <c r="Q48" s="93">
        <f>O48+P48</f>
        <v>2</v>
      </c>
      <c r="R48" s="81">
        <f>IFERROR(Q48/N48,"-")</f>
        <v>0.5</v>
      </c>
      <c r="S48" s="80">
        <v>0</v>
      </c>
      <c r="T48" s="80">
        <v>0</v>
      </c>
      <c r="U48" s="81">
        <f>IFERROR(T48/(Q48),"-")</f>
        <v>0</v>
      </c>
      <c r="V48" s="82"/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>
        <v>1</v>
      </c>
      <c r="BG48" s="113">
        <f>IF(Q48=0,"",IF(BF48=0,"",(BF48/Q48)))</f>
        <v>0.5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/>
      <c r="BP48" s="120">
        <f>IF(Q48=0,"",IF(BO48=0,"",(BO48/Q48)))</f>
        <v>0</v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>
        <f>IF(Q48=0,"",IF(BX48=0,"",(BX48/Q48)))</f>
        <v>0</v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>
        <v>1</v>
      </c>
      <c r="CH48" s="134">
        <f>IF(Q48=0,"",IF(CG48=0,"",(CG48/Q48)))</f>
        <v>0.5</v>
      </c>
      <c r="CI48" s="135"/>
      <c r="CJ48" s="136">
        <f>IFERROR(CI48/CG48,"-")</f>
        <v>0</v>
      </c>
      <c r="CK48" s="137"/>
      <c r="CL48" s="138">
        <f>IFERROR(CK48/CG48,"-")</f>
        <v>0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>
        <f>AC49</f>
        <v>0.2</v>
      </c>
      <c r="B49" s="189" t="s">
        <v>163</v>
      </c>
      <c r="C49" s="189" t="s">
        <v>58</v>
      </c>
      <c r="D49" s="189"/>
      <c r="E49" s="189" t="s">
        <v>108</v>
      </c>
      <c r="F49" s="189" t="s">
        <v>109</v>
      </c>
      <c r="G49" s="189" t="s">
        <v>61</v>
      </c>
      <c r="H49" s="89" t="s">
        <v>62</v>
      </c>
      <c r="I49" s="89" t="s">
        <v>164</v>
      </c>
      <c r="J49" s="191" t="s">
        <v>165</v>
      </c>
      <c r="K49" s="181">
        <v>150000</v>
      </c>
      <c r="L49" s="80">
        <v>0</v>
      </c>
      <c r="M49" s="80">
        <v>0</v>
      </c>
      <c r="N49" s="80">
        <v>0</v>
      </c>
      <c r="O49" s="91">
        <v>9</v>
      </c>
      <c r="P49" s="92">
        <v>0</v>
      </c>
      <c r="Q49" s="93">
        <f>O49+P49</f>
        <v>9</v>
      </c>
      <c r="R49" s="81" t="str">
        <f>IFERROR(Q49/N49,"-")</f>
        <v>-</v>
      </c>
      <c r="S49" s="80">
        <v>0</v>
      </c>
      <c r="T49" s="80">
        <v>2</v>
      </c>
      <c r="U49" s="81">
        <f>IFERROR(T49/(Q49),"-")</f>
        <v>0.22222222222222</v>
      </c>
      <c r="V49" s="82">
        <f>IFERROR(K49/SUM(Q49:Q50),"-")</f>
        <v>16666.666666667</v>
      </c>
      <c r="W49" s="83">
        <v>2</v>
      </c>
      <c r="X49" s="81">
        <f>IF(Q49=0,"-",W49/Q49)</f>
        <v>0.22222222222222</v>
      </c>
      <c r="Y49" s="186">
        <v>30000</v>
      </c>
      <c r="Z49" s="187">
        <f>IFERROR(Y49/Q49,"-")</f>
        <v>3333.3333333333</v>
      </c>
      <c r="AA49" s="187">
        <f>IFERROR(Y49/W49,"-")</f>
        <v>15000</v>
      </c>
      <c r="AB49" s="181">
        <f>SUM(Y49:Y50)-SUM(K49:K50)</f>
        <v>-120000</v>
      </c>
      <c r="AC49" s="85">
        <f>SUM(Y49:Y50)/SUM(K49:K50)</f>
        <v>0.2</v>
      </c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>
        <v>1</v>
      </c>
      <c r="AO49" s="101">
        <f>IF(Q49=0,"",IF(AN49=0,"",(AN49/Q49)))</f>
        <v>0.11111111111111</v>
      </c>
      <c r="AP49" s="100"/>
      <c r="AQ49" s="102">
        <f>IFERROR(AP49/AN49,"-")</f>
        <v>0</v>
      </c>
      <c r="AR49" s="103"/>
      <c r="AS49" s="104">
        <f>IFERROR(AR49/AN49,"-")</f>
        <v>0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2</v>
      </c>
      <c r="BG49" s="113">
        <f>IF(Q49=0,"",IF(BF49=0,"",(BF49/Q49)))</f>
        <v>0.22222222222222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>
        <v>4</v>
      </c>
      <c r="BP49" s="120">
        <f>IF(Q49=0,"",IF(BO49=0,"",(BO49/Q49)))</f>
        <v>0.44444444444444</v>
      </c>
      <c r="BQ49" s="121">
        <v>1</v>
      </c>
      <c r="BR49" s="122">
        <f>IFERROR(BQ49/BO49,"-")</f>
        <v>0.25</v>
      </c>
      <c r="BS49" s="123">
        <v>21000</v>
      </c>
      <c r="BT49" s="124">
        <f>IFERROR(BS49/BO49,"-")</f>
        <v>5250</v>
      </c>
      <c r="BU49" s="125"/>
      <c r="BV49" s="125"/>
      <c r="BW49" s="125">
        <v>1</v>
      </c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>
        <v>2</v>
      </c>
      <c r="CH49" s="134">
        <f>IF(Q49=0,"",IF(CG49=0,"",(CG49/Q49)))</f>
        <v>0.22222222222222</v>
      </c>
      <c r="CI49" s="135">
        <v>1</v>
      </c>
      <c r="CJ49" s="136">
        <f>IFERROR(CI49/CG49,"-")</f>
        <v>0.5</v>
      </c>
      <c r="CK49" s="137">
        <v>9000</v>
      </c>
      <c r="CL49" s="138">
        <f>IFERROR(CK49/CG49,"-")</f>
        <v>4500</v>
      </c>
      <c r="CM49" s="139"/>
      <c r="CN49" s="139"/>
      <c r="CO49" s="139">
        <v>1</v>
      </c>
      <c r="CP49" s="140">
        <v>2</v>
      </c>
      <c r="CQ49" s="141">
        <v>30000</v>
      </c>
      <c r="CR49" s="141">
        <v>21000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166</v>
      </c>
      <c r="C50" s="189" t="s">
        <v>58</v>
      </c>
      <c r="D50" s="189"/>
      <c r="E50" s="189" t="s">
        <v>108</v>
      </c>
      <c r="F50" s="189" t="s">
        <v>109</v>
      </c>
      <c r="G50" s="189" t="s">
        <v>66</v>
      </c>
      <c r="H50" s="89"/>
      <c r="I50" s="89"/>
      <c r="J50" s="89"/>
      <c r="K50" s="181"/>
      <c r="L50" s="80">
        <v>13</v>
      </c>
      <c r="M50" s="80">
        <v>9</v>
      </c>
      <c r="N50" s="80">
        <v>0</v>
      </c>
      <c r="O50" s="91">
        <v>0</v>
      </c>
      <c r="P50" s="92">
        <v>0</v>
      </c>
      <c r="Q50" s="93">
        <f>O50+P50</f>
        <v>0</v>
      </c>
      <c r="R50" s="81" t="str">
        <f>IFERROR(Q50/N50,"-")</f>
        <v>-</v>
      </c>
      <c r="S50" s="80">
        <v>0</v>
      </c>
      <c r="T50" s="80">
        <v>0</v>
      </c>
      <c r="U50" s="81" t="str">
        <f>IFERROR(T50/(Q50),"-")</f>
        <v>-</v>
      </c>
      <c r="V50" s="82"/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>
        <f>AC51</f>
        <v>0</v>
      </c>
      <c r="B51" s="189" t="s">
        <v>167</v>
      </c>
      <c r="C51" s="189" t="s">
        <v>58</v>
      </c>
      <c r="D51" s="189"/>
      <c r="E51" s="189" t="s">
        <v>103</v>
      </c>
      <c r="F51" s="189" t="s">
        <v>104</v>
      </c>
      <c r="G51" s="189" t="s">
        <v>61</v>
      </c>
      <c r="H51" s="89" t="s">
        <v>78</v>
      </c>
      <c r="I51" s="89" t="s">
        <v>164</v>
      </c>
      <c r="J51" s="191" t="s">
        <v>165</v>
      </c>
      <c r="K51" s="181">
        <v>150000</v>
      </c>
      <c r="L51" s="80">
        <v>0</v>
      </c>
      <c r="M51" s="80">
        <v>0</v>
      </c>
      <c r="N51" s="80">
        <v>0</v>
      </c>
      <c r="O51" s="91">
        <v>6</v>
      </c>
      <c r="P51" s="92">
        <v>0</v>
      </c>
      <c r="Q51" s="93">
        <f>O51+P51</f>
        <v>6</v>
      </c>
      <c r="R51" s="81" t="str">
        <f>IFERROR(Q51/N51,"-")</f>
        <v>-</v>
      </c>
      <c r="S51" s="80">
        <v>0</v>
      </c>
      <c r="T51" s="80">
        <v>4</v>
      </c>
      <c r="U51" s="81">
        <f>IFERROR(T51/(Q51),"-")</f>
        <v>0.66666666666667</v>
      </c>
      <c r="V51" s="82">
        <f>IFERROR(K51/SUM(Q51:Q52),"-")</f>
        <v>21428.571428571</v>
      </c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>
        <f>SUM(Y51:Y52)-SUM(K51:K52)</f>
        <v>-150000</v>
      </c>
      <c r="AC51" s="85">
        <f>SUM(Y51:Y52)/SUM(K51:K52)</f>
        <v>0</v>
      </c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>
        <v>1</v>
      </c>
      <c r="AX51" s="107">
        <f>IF(Q51=0,"",IF(AW51=0,"",(AW51/Q51)))</f>
        <v>0.16666666666667</v>
      </c>
      <c r="AY51" s="106"/>
      <c r="AZ51" s="108">
        <f>IFERROR(AY51/AW51,"-")</f>
        <v>0</v>
      </c>
      <c r="BA51" s="109"/>
      <c r="BB51" s="110">
        <f>IFERROR(BA51/AW51,"-")</f>
        <v>0</v>
      </c>
      <c r="BC51" s="111"/>
      <c r="BD51" s="111"/>
      <c r="BE51" s="111"/>
      <c r="BF51" s="112">
        <v>1</v>
      </c>
      <c r="BG51" s="113">
        <f>IF(Q51=0,"",IF(BF51=0,"",(BF51/Q51)))</f>
        <v>0.16666666666667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>
        <v>2</v>
      </c>
      <c r="BP51" s="120">
        <f>IF(Q51=0,"",IF(BO51=0,"",(BO51/Q51)))</f>
        <v>0.33333333333333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>
        <v>2</v>
      </c>
      <c r="BY51" s="127">
        <f>IF(Q51=0,"",IF(BX51=0,"",(BX51/Q51)))</f>
        <v>0.33333333333333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168</v>
      </c>
      <c r="C52" s="189" t="s">
        <v>58</v>
      </c>
      <c r="D52" s="189"/>
      <c r="E52" s="189" t="s">
        <v>103</v>
      </c>
      <c r="F52" s="189" t="s">
        <v>104</v>
      </c>
      <c r="G52" s="189" t="s">
        <v>66</v>
      </c>
      <c r="H52" s="89"/>
      <c r="I52" s="89"/>
      <c r="J52" s="89"/>
      <c r="K52" s="181"/>
      <c r="L52" s="80">
        <v>15</v>
      </c>
      <c r="M52" s="80">
        <v>11</v>
      </c>
      <c r="N52" s="80">
        <v>3</v>
      </c>
      <c r="O52" s="91">
        <v>1</v>
      </c>
      <c r="P52" s="92">
        <v>0</v>
      </c>
      <c r="Q52" s="93">
        <f>O52+P52</f>
        <v>1</v>
      </c>
      <c r="R52" s="81">
        <f>IFERROR(Q52/N52,"-")</f>
        <v>0.33333333333333</v>
      </c>
      <c r="S52" s="80">
        <v>0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>
        <f>IF(Q52=0,"",IF(BO52=0,"",(BO52/Q52)))</f>
        <v>0</v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>
        <v>1</v>
      </c>
      <c r="BY52" s="127">
        <f>IF(Q52=0,"",IF(BX52=0,"",(BX52/Q52)))</f>
        <v>1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30"/>
      <c r="B53" s="86"/>
      <c r="C53" s="86"/>
      <c r="D53" s="87"/>
      <c r="E53" s="87"/>
      <c r="F53" s="87"/>
      <c r="G53" s="88"/>
      <c r="H53" s="89"/>
      <c r="I53" s="89"/>
      <c r="J53" s="89"/>
      <c r="K53" s="182"/>
      <c r="L53" s="34"/>
      <c r="M53" s="34"/>
      <c r="N53" s="31"/>
      <c r="O53" s="23"/>
      <c r="P53" s="23"/>
      <c r="Q53" s="23"/>
      <c r="R53" s="32"/>
      <c r="S53" s="32"/>
      <c r="T53" s="23"/>
      <c r="U53" s="32"/>
      <c r="V53" s="25"/>
      <c r="W53" s="25"/>
      <c r="X53" s="25"/>
      <c r="Y53" s="188"/>
      <c r="Z53" s="188"/>
      <c r="AA53" s="188"/>
      <c r="AB53" s="188"/>
      <c r="AC53" s="33"/>
      <c r="AD53" s="58"/>
      <c r="AE53" s="62"/>
      <c r="AF53" s="63"/>
      <c r="AG53" s="62"/>
      <c r="AH53" s="66"/>
      <c r="AI53" s="67"/>
      <c r="AJ53" s="68"/>
      <c r="AK53" s="69"/>
      <c r="AL53" s="69"/>
      <c r="AM53" s="69"/>
      <c r="AN53" s="62"/>
      <c r="AO53" s="63"/>
      <c r="AP53" s="62"/>
      <c r="AQ53" s="66"/>
      <c r="AR53" s="67"/>
      <c r="AS53" s="68"/>
      <c r="AT53" s="69"/>
      <c r="AU53" s="69"/>
      <c r="AV53" s="69"/>
      <c r="AW53" s="62"/>
      <c r="AX53" s="63"/>
      <c r="AY53" s="62"/>
      <c r="AZ53" s="66"/>
      <c r="BA53" s="67"/>
      <c r="BB53" s="68"/>
      <c r="BC53" s="69"/>
      <c r="BD53" s="69"/>
      <c r="BE53" s="69"/>
      <c r="BF53" s="62"/>
      <c r="BG53" s="63"/>
      <c r="BH53" s="62"/>
      <c r="BI53" s="66"/>
      <c r="BJ53" s="67"/>
      <c r="BK53" s="68"/>
      <c r="BL53" s="69"/>
      <c r="BM53" s="69"/>
      <c r="BN53" s="69"/>
      <c r="BO53" s="64"/>
      <c r="BP53" s="65"/>
      <c r="BQ53" s="62"/>
      <c r="BR53" s="66"/>
      <c r="BS53" s="67"/>
      <c r="BT53" s="68"/>
      <c r="BU53" s="69"/>
      <c r="BV53" s="69"/>
      <c r="BW53" s="69"/>
      <c r="BX53" s="64"/>
      <c r="BY53" s="65"/>
      <c r="BZ53" s="62"/>
      <c r="CA53" s="66"/>
      <c r="CB53" s="67"/>
      <c r="CC53" s="68"/>
      <c r="CD53" s="69"/>
      <c r="CE53" s="69"/>
      <c r="CF53" s="69"/>
      <c r="CG53" s="64"/>
      <c r="CH53" s="65"/>
      <c r="CI53" s="62"/>
      <c r="CJ53" s="66"/>
      <c r="CK53" s="67"/>
      <c r="CL53" s="68"/>
      <c r="CM53" s="69"/>
      <c r="CN53" s="69"/>
      <c r="CO53" s="69"/>
      <c r="CP53" s="70"/>
      <c r="CQ53" s="67"/>
      <c r="CR53" s="67"/>
      <c r="CS53" s="67"/>
      <c r="CT53" s="71"/>
    </row>
    <row r="54" spans="1:99">
      <c r="A54" s="30"/>
      <c r="B54" s="37"/>
      <c r="C54" s="37"/>
      <c r="D54" s="21"/>
      <c r="E54" s="21"/>
      <c r="F54" s="21"/>
      <c r="G54" s="22"/>
      <c r="H54" s="36"/>
      <c r="I54" s="36"/>
      <c r="J54" s="74"/>
      <c r="K54" s="183"/>
      <c r="L54" s="34"/>
      <c r="M54" s="34"/>
      <c r="N54" s="31"/>
      <c r="O54" s="23"/>
      <c r="P54" s="23"/>
      <c r="Q54" s="23"/>
      <c r="R54" s="32"/>
      <c r="S54" s="32"/>
      <c r="T54" s="23"/>
      <c r="U54" s="32"/>
      <c r="V54" s="25"/>
      <c r="W54" s="25"/>
      <c r="X54" s="25"/>
      <c r="Y54" s="188"/>
      <c r="Z54" s="188"/>
      <c r="AA54" s="188"/>
      <c r="AB54" s="188"/>
      <c r="AC54" s="33"/>
      <c r="AD54" s="60"/>
      <c r="AE54" s="62"/>
      <c r="AF54" s="63"/>
      <c r="AG54" s="62"/>
      <c r="AH54" s="66"/>
      <c r="AI54" s="67"/>
      <c r="AJ54" s="68"/>
      <c r="AK54" s="69"/>
      <c r="AL54" s="69"/>
      <c r="AM54" s="69"/>
      <c r="AN54" s="62"/>
      <c r="AO54" s="63"/>
      <c r="AP54" s="62"/>
      <c r="AQ54" s="66"/>
      <c r="AR54" s="67"/>
      <c r="AS54" s="68"/>
      <c r="AT54" s="69"/>
      <c r="AU54" s="69"/>
      <c r="AV54" s="69"/>
      <c r="AW54" s="62"/>
      <c r="AX54" s="63"/>
      <c r="AY54" s="62"/>
      <c r="AZ54" s="66"/>
      <c r="BA54" s="67"/>
      <c r="BB54" s="68"/>
      <c r="BC54" s="69"/>
      <c r="BD54" s="69"/>
      <c r="BE54" s="69"/>
      <c r="BF54" s="62"/>
      <c r="BG54" s="63"/>
      <c r="BH54" s="62"/>
      <c r="BI54" s="66"/>
      <c r="BJ54" s="67"/>
      <c r="BK54" s="68"/>
      <c r="BL54" s="69"/>
      <c r="BM54" s="69"/>
      <c r="BN54" s="69"/>
      <c r="BO54" s="64"/>
      <c r="BP54" s="65"/>
      <c r="BQ54" s="62"/>
      <c r="BR54" s="66"/>
      <c r="BS54" s="67"/>
      <c r="BT54" s="68"/>
      <c r="BU54" s="69"/>
      <c r="BV54" s="69"/>
      <c r="BW54" s="69"/>
      <c r="BX54" s="64"/>
      <c r="BY54" s="65"/>
      <c r="BZ54" s="62"/>
      <c r="CA54" s="66"/>
      <c r="CB54" s="67"/>
      <c r="CC54" s="68"/>
      <c r="CD54" s="69"/>
      <c r="CE54" s="69"/>
      <c r="CF54" s="69"/>
      <c r="CG54" s="64"/>
      <c r="CH54" s="65"/>
      <c r="CI54" s="62"/>
      <c r="CJ54" s="66"/>
      <c r="CK54" s="67"/>
      <c r="CL54" s="68"/>
      <c r="CM54" s="69"/>
      <c r="CN54" s="69"/>
      <c r="CO54" s="69"/>
      <c r="CP54" s="70"/>
      <c r="CQ54" s="67"/>
      <c r="CR54" s="67"/>
      <c r="CS54" s="67"/>
      <c r="CT54" s="71"/>
    </row>
    <row r="55" spans="1:99">
      <c r="A55" s="19">
        <f>AC55</f>
        <v>0.28043990573449</v>
      </c>
      <c r="B55" s="39"/>
      <c r="C55" s="39"/>
      <c r="D55" s="39"/>
      <c r="E55" s="39"/>
      <c r="F55" s="39"/>
      <c r="G55" s="39"/>
      <c r="H55" s="40" t="s">
        <v>169</v>
      </c>
      <c r="I55" s="40"/>
      <c r="J55" s="40"/>
      <c r="K55" s="184">
        <f>SUM(K6:K54)</f>
        <v>2546000</v>
      </c>
      <c r="L55" s="41">
        <f>SUM(L6:L54)</f>
        <v>482</v>
      </c>
      <c r="M55" s="41">
        <f>SUM(M6:M54)</f>
        <v>272</v>
      </c>
      <c r="N55" s="41">
        <f>SUM(N6:N54)</f>
        <v>290</v>
      </c>
      <c r="O55" s="41">
        <f>SUM(O6:O54)</f>
        <v>238</v>
      </c>
      <c r="P55" s="41">
        <f>SUM(P6:P54)</f>
        <v>0</v>
      </c>
      <c r="Q55" s="41">
        <f>SUM(Q6:Q54)</f>
        <v>238</v>
      </c>
      <c r="R55" s="42">
        <f>IFERROR(Q55/N55,"-")</f>
        <v>0.82068965517241</v>
      </c>
      <c r="S55" s="77">
        <f>SUM(S6:S54)</f>
        <v>10</v>
      </c>
      <c r="T55" s="77">
        <f>SUM(T6:T54)</f>
        <v>31</v>
      </c>
      <c r="U55" s="42">
        <f>IFERROR(S55/Q55,"-")</f>
        <v>0.042016806722689</v>
      </c>
      <c r="V55" s="43">
        <f>IFERROR(K55/Q55,"-")</f>
        <v>10697.478991597</v>
      </c>
      <c r="W55" s="44">
        <f>SUM(W6:W54)</f>
        <v>20</v>
      </c>
      <c r="X55" s="42">
        <f>IFERROR(W55/Q55,"-")</f>
        <v>0.084033613445378</v>
      </c>
      <c r="Y55" s="184">
        <f>SUM(Y6:Y54)</f>
        <v>714000</v>
      </c>
      <c r="Z55" s="184">
        <f>IFERROR(Y55/Q55,"-")</f>
        <v>3000</v>
      </c>
      <c r="AA55" s="184">
        <f>IFERROR(Y55/W55,"-")</f>
        <v>35700</v>
      </c>
      <c r="AB55" s="184">
        <f>Y55-K55</f>
        <v>-1832000</v>
      </c>
      <c r="AC55" s="46">
        <f>Y55/K55</f>
        <v>0.28043990573449</v>
      </c>
      <c r="AD55" s="59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37"/>
    <mergeCell ref="K33:K37"/>
    <mergeCell ref="V33:V37"/>
    <mergeCell ref="AB33:AB37"/>
    <mergeCell ref="AC33:AC37"/>
    <mergeCell ref="A38:A41"/>
    <mergeCell ref="K38:K41"/>
    <mergeCell ref="V38:V41"/>
    <mergeCell ref="AB38:AB41"/>
    <mergeCell ref="AC38:AC41"/>
    <mergeCell ref="A42:A44"/>
    <mergeCell ref="K42:K44"/>
    <mergeCell ref="V42:V44"/>
    <mergeCell ref="AB42:AB44"/>
    <mergeCell ref="AC42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170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0.042857142857143</v>
      </c>
      <c r="B6" s="189" t="s">
        <v>171</v>
      </c>
      <c r="C6" s="189" t="s">
        <v>58</v>
      </c>
      <c r="D6" s="189" t="s">
        <v>172</v>
      </c>
      <c r="E6" s="189"/>
      <c r="F6" s="189"/>
      <c r="G6" s="189" t="s">
        <v>61</v>
      </c>
      <c r="H6" s="89" t="s">
        <v>173</v>
      </c>
      <c r="I6" s="89" t="s">
        <v>174</v>
      </c>
      <c r="J6" s="89" t="s">
        <v>175</v>
      </c>
      <c r="K6" s="181">
        <v>140000</v>
      </c>
      <c r="L6" s="80">
        <v>0</v>
      </c>
      <c r="M6" s="80">
        <v>0</v>
      </c>
      <c r="N6" s="80">
        <v>0</v>
      </c>
      <c r="O6" s="91">
        <v>26</v>
      </c>
      <c r="P6" s="92">
        <v>0</v>
      </c>
      <c r="Q6" s="93">
        <f>O6+P6</f>
        <v>26</v>
      </c>
      <c r="R6" s="81" t="str">
        <f>IFERROR(Q6/N6,"-")</f>
        <v>-</v>
      </c>
      <c r="S6" s="80">
        <v>1</v>
      </c>
      <c r="T6" s="80">
        <v>3</v>
      </c>
      <c r="U6" s="81">
        <f>IFERROR(T6/(Q6),"-")</f>
        <v>0.11538461538462</v>
      </c>
      <c r="V6" s="82">
        <f>IFERROR(K6/SUM(Q6:Q7),"-")</f>
        <v>4516.1290322581</v>
      </c>
      <c r="W6" s="83">
        <v>2</v>
      </c>
      <c r="X6" s="81">
        <f>IF(Q6=0,"-",W6/Q6)</f>
        <v>0.076923076923077</v>
      </c>
      <c r="Y6" s="186">
        <v>6000</v>
      </c>
      <c r="Z6" s="187">
        <f>IFERROR(Y6/Q6,"-")</f>
        <v>230.76923076923</v>
      </c>
      <c r="AA6" s="187">
        <f>IFERROR(Y6/W6,"-")</f>
        <v>3000</v>
      </c>
      <c r="AB6" s="181">
        <f>SUM(Y6:Y7)-SUM(K6:K7)</f>
        <v>-134000</v>
      </c>
      <c r="AC6" s="85">
        <f>SUM(Y6:Y7)/SUM(K6:K7)</f>
        <v>0.042857142857143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5</v>
      </c>
      <c r="AO6" s="101">
        <f>IF(Q6=0,"",IF(AN6=0,"",(AN6/Q6)))</f>
        <v>0.19230769230769</v>
      </c>
      <c r="AP6" s="100">
        <v>1</v>
      </c>
      <c r="AQ6" s="102">
        <f>IFERROR(AP6/AN6,"-")</f>
        <v>0.2</v>
      </c>
      <c r="AR6" s="103">
        <v>3000</v>
      </c>
      <c r="AS6" s="104">
        <f>IFERROR(AR6/AN6,"-")</f>
        <v>600</v>
      </c>
      <c r="AT6" s="105">
        <v>1</v>
      </c>
      <c r="AU6" s="105"/>
      <c r="AV6" s="105"/>
      <c r="AW6" s="106">
        <v>1</v>
      </c>
      <c r="AX6" s="107">
        <f>IF(Q6=0,"",IF(AW6=0,"",(AW6/Q6)))</f>
        <v>0.038461538461538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6</v>
      </c>
      <c r="BG6" s="113">
        <f>IF(Q6=0,"",IF(BF6=0,"",(BF6/Q6)))</f>
        <v>0.23076923076923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6</v>
      </c>
      <c r="BP6" s="120">
        <f>IF(Q6=0,"",IF(BO6=0,"",(BO6/Q6)))</f>
        <v>0.23076923076923</v>
      </c>
      <c r="BQ6" s="121">
        <v>1</v>
      </c>
      <c r="BR6" s="122">
        <f>IFERROR(BQ6/BO6,"-")</f>
        <v>0.16666666666667</v>
      </c>
      <c r="BS6" s="123">
        <v>3000</v>
      </c>
      <c r="BT6" s="124">
        <f>IFERROR(BS6/BO6,"-")</f>
        <v>500</v>
      </c>
      <c r="BU6" s="125">
        <v>1</v>
      </c>
      <c r="BV6" s="125"/>
      <c r="BW6" s="125"/>
      <c r="BX6" s="126">
        <v>7</v>
      </c>
      <c r="BY6" s="127">
        <f>IF(Q6=0,"",IF(BX6=0,"",(BX6/Q6)))</f>
        <v>0.26923076923077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0.038461538461538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6000</v>
      </c>
      <c r="CR6" s="141">
        <v>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176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46</v>
      </c>
      <c r="M7" s="80">
        <v>25</v>
      </c>
      <c r="N7" s="80">
        <v>11</v>
      </c>
      <c r="O7" s="91">
        <v>5</v>
      </c>
      <c r="P7" s="92">
        <v>0</v>
      </c>
      <c r="Q7" s="93">
        <f>O7+P7</f>
        <v>5</v>
      </c>
      <c r="R7" s="81">
        <f>IFERROR(Q7/N7,"-")</f>
        <v>0.45454545454545</v>
      </c>
      <c r="S7" s="80">
        <v>0</v>
      </c>
      <c r="T7" s="80">
        <v>1</v>
      </c>
      <c r="U7" s="81">
        <f>IFERROR(T7/(Q7),"-")</f>
        <v>0.2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>
        <v>1</v>
      </c>
      <c r="AF7" s="95">
        <f>IF(Q7=0,"",IF(AE7=0,"",(AE7/Q7)))</f>
        <v>0.2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1</v>
      </c>
      <c r="AX7" s="107">
        <f>IF(Q7=0,"",IF(AW7=0,"",(AW7/Q7)))</f>
        <v>0.2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</v>
      </c>
      <c r="BG7" s="113">
        <f>IF(Q7=0,"",IF(BF7=0,"",(BF7/Q7)))</f>
        <v>0.2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1</v>
      </c>
      <c r="BY7" s="127">
        <f>IF(Q7=0,"",IF(BX7=0,"",(BX7/Q7)))</f>
        <v>0.2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0.2</v>
      </c>
      <c r="CI7" s="135">
        <v>1</v>
      </c>
      <c r="CJ7" s="136">
        <f>IFERROR(CI7/CG7,"-")</f>
        <v>1</v>
      </c>
      <c r="CK7" s="137">
        <v>431000</v>
      </c>
      <c r="CL7" s="138">
        <f>IFERROR(CK7/CG7,"-")</f>
        <v>431000</v>
      </c>
      <c r="CM7" s="139"/>
      <c r="CN7" s="139"/>
      <c r="CO7" s="139">
        <v>1</v>
      </c>
      <c r="CP7" s="140">
        <v>0</v>
      </c>
      <c r="CQ7" s="141">
        <v>0</v>
      </c>
      <c r="CR7" s="141">
        <v>431000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0.8</v>
      </c>
      <c r="B8" s="189" t="s">
        <v>177</v>
      </c>
      <c r="C8" s="189" t="s">
        <v>178</v>
      </c>
      <c r="D8" s="189" t="s">
        <v>179</v>
      </c>
      <c r="E8" s="189" t="s">
        <v>180</v>
      </c>
      <c r="F8" s="189"/>
      <c r="G8" s="189" t="s">
        <v>61</v>
      </c>
      <c r="H8" s="89" t="s">
        <v>181</v>
      </c>
      <c r="I8" s="89" t="s">
        <v>182</v>
      </c>
      <c r="J8" s="89" t="s">
        <v>183</v>
      </c>
      <c r="K8" s="181">
        <v>75000</v>
      </c>
      <c r="L8" s="80">
        <v>0</v>
      </c>
      <c r="M8" s="80">
        <v>0</v>
      </c>
      <c r="N8" s="80">
        <v>0</v>
      </c>
      <c r="O8" s="91">
        <v>52</v>
      </c>
      <c r="P8" s="92">
        <v>1</v>
      </c>
      <c r="Q8" s="93">
        <f>O8+P8</f>
        <v>53</v>
      </c>
      <c r="R8" s="81" t="str">
        <f>IFERROR(Q8/N8,"-")</f>
        <v>-</v>
      </c>
      <c r="S8" s="80">
        <v>0</v>
      </c>
      <c r="T8" s="80">
        <v>4</v>
      </c>
      <c r="U8" s="81">
        <f>IFERROR(T8/(Q8),"-")</f>
        <v>0.075471698113208</v>
      </c>
      <c r="V8" s="82">
        <f>IFERROR(K8/SUM(Q8:Q9),"-")</f>
        <v>1339.2857142857</v>
      </c>
      <c r="W8" s="83">
        <v>2</v>
      </c>
      <c r="X8" s="81">
        <f>IF(Q8=0,"-",W8/Q8)</f>
        <v>0.037735849056604</v>
      </c>
      <c r="Y8" s="186">
        <v>60000</v>
      </c>
      <c r="Z8" s="187">
        <f>IFERROR(Y8/Q8,"-")</f>
        <v>1132.0754716981</v>
      </c>
      <c r="AA8" s="187">
        <f>IFERROR(Y8/W8,"-")</f>
        <v>30000</v>
      </c>
      <c r="AB8" s="181">
        <f>SUM(Y8:Y9)-SUM(K8:K9)</f>
        <v>-15000</v>
      </c>
      <c r="AC8" s="85">
        <f>SUM(Y8:Y9)/SUM(K8:K9)</f>
        <v>0.8</v>
      </c>
      <c r="AD8" s="78"/>
      <c r="AE8" s="94">
        <v>3</v>
      </c>
      <c r="AF8" s="95">
        <f>IF(Q8=0,"",IF(AE8=0,"",(AE8/Q8)))</f>
        <v>0.056603773584906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26</v>
      </c>
      <c r="AO8" s="101">
        <f>IF(Q8=0,"",IF(AN8=0,"",(AN8/Q8)))</f>
        <v>0.49056603773585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4</v>
      </c>
      <c r="AX8" s="107">
        <f>IF(Q8=0,"",IF(AW8=0,"",(AW8/Q8)))</f>
        <v>0.075471698113208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9</v>
      </c>
      <c r="BG8" s="113">
        <f>IF(Q8=0,"",IF(BF8=0,"",(BF8/Q8)))</f>
        <v>0.16981132075472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6</v>
      </c>
      <c r="BP8" s="120">
        <f>IF(Q8=0,"",IF(BO8=0,"",(BO8/Q8)))</f>
        <v>0.11320754716981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4</v>
      </c>
      <c r="BY8" s="127">
        <f>IF(Q8=0,"",IF(BX8=0,"",(BX8/Q8)))</f>
        <v>0.075471698113208</v>
      </c>
      <c r="BZ8" s="128">
        <v>2</v>
      </c>
      <c r="CA8" s="129">
        <f>IFERROR(BZ8/BX8,"-")</f>
        <v>0.5</v>
      </c>
      <c r="CB8" s="130">
        <v>60000</v>
      </c>
      <c r="CC8" s="131">
        <f>IFERROR(CB8/BX8,"-")</f>
        <v>15000</v>
      </c>
      <c r="CD8" s="132"/>
      <c r="CE8" s="132">
        <v>1</v>
      </c>
      <c r="CF8" s="132">
        <v>1</v>
      </c>
      <c r="CG8" s="133">
        <v>1</v>
      </c>
      <c r="CH8" s="134">
        <f>IF(Q8=0,"",IF(CG8=0,"",(CG8/Q8)))</f>
        <v>0.018867924528302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2</v>
      </c>
      <c r="CQ8" s="141">
        <v>60000</v>
      </c>
      <c r="CR8" s="141">
        <v>45000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184</v>
      </c>
      <c r="C9" s="189" t="s">
        <v>178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43</v>
      </c>
      <c r="M9" s="80">
        <v>27</v>
      </c>
      <c r="N9" s="80">
        <v>8</v>
      </c>
      <c r="O9" s="91">
        <v>3</v>
      </c>
      <c r="P9" s="92">
        <v>0</v>
      </c>
      <c r="Q9" s="93">
        <f>O9+P9</f>
        <v>3</v>
      </c>
      <c r="R9" s="81">
        <f>IFERROR(Q9/N9,"-")</f>
        <v>0.375</v>
      </c>
      <c r="S9" s="80">
        <v>1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0.33333333333333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0.33333333333333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/>
      <c r="BP9" s="120">
        <f>IF(Q9=0,"",IF(BO9=0,"",(BO9/Q9)))</f>
        <v>0</v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>
        <v>1</v>
      </c>
      <c r="CH9" s="134">
        <f>IF(Q9=0,"",IF(CG9=0,"",(CG9/Q9)))</f>
        <v>0.33333333333333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1.0761904761905</v>
      </c>
      <c r="B10" s="189" t="s">
        <v>185</v>
      </c>
      <c r="C10" s="189" t="s">
        <v>178</v>
      </c>
      <c r="D10" s="189" t="s">
        <v>186</v>
      </c>
      <c r="E10" s="189" t="s">
        <v>187</v>
      </c>
      <c r="F10" s="189"/>
      <c r="G10" s="189" t="s">
        <v>61</v>
      </c>
      <c r="H10" s="89" t="s">
        <v>188</v>
      </c>
      <c r="I10" s="89" t="s">
        <v>174</v>
      </c>
      <c r="J10" s="89" t="s">
        <v>189</v>
      </c>
      <c r="K10" s="181">
        <v>105000</v>
      </c>
      <c r="L10" s="80">
        <v>0</v>
      </c>
      <c r="M10" s="80">
        <v>0</v>
      </c>
      <c r="N10" s="80">
        <v>0</v>
      </c>
      <c r="O10" s="91">
        <v>25</v>
      </c>
      <c r="P10" s="92">
        <v>0</v>
      </c>
      <c r="Q10" s="93">
        <f>O10+P10</f>
        <v>25</v>
      </c>
      <c r="R10" s="81" t="str">
        <f>IFERROR(Q10/N10,"-")</f>
        <v>-</v>
      </c>
      <c r="S10" s="80">
        <v>2</v>
      </c>
      <c r="T10" s="80">
        <v>1</v>
      </c>
      <c r="U10" s="81">
        <f>IFERROR(T10/(Q10),"-")</f>
        <v>0.04</v>
      </c>
      <c r="V10" s="82">
        <f>IFERROR(K10/SUM(Q10:Q11),"-")</f>
        <v>3088.2352941176</v>
      </c>
      <c r="W10" s="83">
        <v>3</v>
      </c>
      <c r="X10" s="81">
        <f>IF(Q10=0,"-",W10/Q10)</f>
        <v>0.12</v>
      </c>
      <c r="Y10" s="186">
        <v>98000</v>
      </c>
      <c r="Z10" s="187">
        <f>IFERROR(Y10/Q10,"-")</f>
        <v>3920</v>
      </c>
      <c r="AA10" s="187">
        <f>IFERROR(Y10/W10,"-")</f>
        <v>32666.666666667</v>
      </c>
      <c r="AB10" s="181">
        <f>SUM(Y10:Y11)-SUM(K10:K11)</f>
        <v>8000</v>
      </c>
      <c r="AC10" s="85">
        <f>SUM(Y10:Y11)/SUM(K10:K11)</f>
        <v>1.0761904761905</v>
      </c>
      <c r="AD10" s="78"/>
      <c r="AE10" s="94">
        <v>1</v>
      </c>
      <c r="AF10" s="95">
        <f>IF(Q10=0,"",IF(AE10=0,"",(AE10/Q10)))</f>
        <v>0.04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6</v>
      </c>
      <c r="AO10" s="101">
        <f>IF(Q10=0,"",IF(AN10=0,"",(AN10/Q10)))</f>
        <v>0.24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2</v>
      </c>
      <c r="AX10" s="107">
        <f>IF(Q10=0,"",IF(AW10=0,"",(AW10/Q10)))</f>
        <v>0.08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3</v>
      </c>
      <c r="BG10" s="113">
        <f>IF(Q10=0,"",IF(BF10=0,"",(BF10/Q10)))</f>
        <v>0.12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5</v>
      </c>
      <c r="BP10" s="120">
        <f>IF(Q10=0,"",IF(BO10=0,"",(BO10/Q10)))</f>
        <v>0.2</v>
      </c>
      <c r="BQ10" s="121">
        <v>1</v>
      </c>
      <c r="BR10" s="122">
        <f>IFERROR(BQ10/BO10,"-")</f>
        <v>0.2</v>
      </c>
      <c r="BS10" s="123">
        <v>5000</v>
      </c>
      <c r="BT10" s="124">
        <f>IFERROR(BS10/BO10,"-")</f>
        <v>1000</v>
      </c>
      <c r="BU10" s="125">
        <v>1</v>
      </c>
      <c r="BV10" s="125"/>
      <c r="BW10" s="125"/>
      <c r="BX10" s="126">
        <v>6</v>
      </c>
      <c r="BY10" s="127">
        <f>IF(Q10=0,"",IF(BX10=0,"",(BX10/Q10)))</f>
        <v>0.24</v>
      </c>
      <c r="BZ10" s="128">
        <v>2</v>
      </c>
      <c r="CA10" s="129">
        <f>IFERROR(BZ10/BX10,"-")</f>
        <v>0.33333333333333</v>
      </c>
      <c r="CB10" s="130">
        <v>93000</v>
      </c>
      <c r="CC10" s="131">
        <f>IFERROR(CB10/BX10,"-")</f>
        <v>15500</v>
      </c>
      <c r="CD10" s="132">
        <v>1</v>
      </c>
      <c r="CE10" s="132"/>
      <c r="CF10" s="132">
        <v>1</v>
      </c>
      <c r="CG10" s="133">
        <v>2</v>
      </c>
      <c r="CH10" s="134">
        <f>IF(Q10=0,"",IF(CG10=0,"",(CG10/Q10)))</f>
        <v>0.08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3</v>
      </c>
      <c r="CQ10" s="141">
        <v>98000</v>
      </c>
      <c r="CR10" s="141">
        <v>90000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190</v>
      </c>
      <c r="C11" s="189" t="s">
        <v>178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265</v>
      </c>
      <c r="M11" s="80">
        <v>34</v>
      </c>
      <c r="N11" s="80">
        <v>68</v>
      </c>
      <c r="O11" s="91">
        <v>9</v>
      </c>
      <c r="P11" s="92">
        <v>0</v>
      </c>
      <c r="Q11" s="93">
        <f>O11+P11</f>
        <v>9</v>
      </c>
      <c r="R11" s="81">
        <f>IFERROR(Q11/N11,"-")</f>
        <v>0.13235294117647</v>
      </c>
      <c r="S11" s="80">
        <v>2</v>
      </c>
      <c r="T11" s="80">
        <v>0</v>
      </c>
      <c r="U11" s="81">
        <f>IFERROR(T11/(Q11),"-")</f>
        <v>0</v>
      </c>
      <c r="V11" s="82"/>
      <c r="W11" s="83">
        <v>1</v>
      </c>
      <c r="X11" s="81">
        <f>IF(Q11=0,"-",W11/Q11)</f>
        <v>0.11111111111111</v>
      </c>
      <c r="Y11" s="186">
        <v>15000</v>
      </c>
      <c r="Z11" s="187">
        <f>IFERROR(Y11/Q11,"-")</f>
        <v>1666.6666666667</v>
      </c>
      <c r="AA11" s="187">
        <f>IFERROR(Y11/W11,"-")</f>
        <v>15000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0.11111111111111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3</v>
      </c>
      <c r="BG11" s="113">
        <f>IF(Q11=0,"",IF(BF11=0,"",(BF11/Q11)))</f>
        <v>0.33333333333333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2</v>
      </c>
      <c r="BP11" s="120">
        <f>IF(Q11=0,"",IF(BO11=0,"",(BO11/Q11)))</f>
        <v>0.22222222222222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3</v>
      </c>
      <c r="BY11" s="127">
        <f>IF(Q11=0,"",IF(BX11=0,"",(BX11/Q11)))</f>
        <v>0.33333333333333</v>
      </c>
      <c r="BZ11" s="128">
        <v>2</v>
      </c>
      <c r="CA11" s="129">
        <f>IFERROR(BZ11/BX11,"-")</f>
        <v>0.66666666666667</v>
      </c>
      <c r="CB11" s="130">
        <v>21000</v>
      </c>
      <c r="CC11" s="131">
        <f>IFERROR(CB11/BX11,"-")</f>
        <v>7000</v>
      </c>
      <c r="CD11" s="132"/>
      <c r="CE11" s="132">
        <v>2</v>
      </c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15000</v>
      </c>
      <c r="CR11" s="141">
        <v>15000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86"/>
      <c r="C12" s="86"/>
      <c r="D12" s="87"/>
      <c r="E12" s="87"/>
      <c r="F12" s="87"/>
      <c r="G12" s="88"/>
      <c r="H12" s="89"/>
      <c r="I12" s="89"/>
      <c r="J12" s="89"/>
      <c r="K12" s="182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8"/>
      <c r="Z12" s="188"/>
      <c r="AA12" s="188"/>
      <c r="AB12" s="188"/>
      <c r="AC12" s="33"/>
      <c r="AD12" s="58"/>
      <c r="AE12" s="62"/>
      <c r="AF12" s="63"/>
      <c r="AG12" s="62"/>
      <c r="AH12" s="66"/>
      <c r="AI12" s="67"/>
      <c r="AJ12" s="68"/>
      <c r="AK12" s="69"/>
      <c r="AL12" s="69"/>
      <c r="AM12" s="69"/>
      <c r="AN12" s="62"/>
      <c r="AO12" s="63"/>
      <c r="AP12" s="62"/>
      <c r="AQ12" s="66"/>
      <c r="AR12" s="67"/>
      <c r="AS12" s="68"/>
      <c r="AT12" s="69"/>
      <c r="AU12" s="69"/>
      <c r="AV12" s="69"/>
      <c r="AW12" s="62"/>
      <c r="AX12" s="63"/>
      <c r="AY12" s="62"/>
      <c r="AZ12" s="66"/>
      <c r="BA12" s="67"/>
      <c r="BB12" s="68"/>
      <c r="BC12" s="69"/>
      <c r="BD12" s="69"/>
      <c r="BE12" s="69"/>
      <c r="BF12" s="62"/>
      <c r="BG12" s="63"/>
      <c r="BH12" s="62"/>
      <c r="BI12" s="66"/>
      <c r="BJ12" s="67"/>
      <c r="BK12" s="68"/>
      <c r="BL12" s="69"/>
      <c r="BM12" s="69"/>
      <c r="BN12" s="69"/>
      <c r="BO12" s="64"/>
      <c r="BP12" s="65"/>
      <c r="BQ12" s="62"/>
      <c r="BR12" s="66"/>
      <c r="BS12" s="67"/>
      <c r="BT12" s="68"/>
      <c r="BU12" s="69"/>
      <c r="BV12" s="69"/>
      <c r="BW12" s="69"/>
      <c r="BX12" s="64"/>
      <c r="BY12" s="65"/>
      <c r="BZ12" s="62"/>
      <c r="CA12" s="66"/>
      <c r="CB12" s="67"/>
      <c r="CC12" s="68"/>
      <c r="CD12" s="69"/>
      <c r="CE12" s="69"/>
      <c r="CF12" s="69"/>
      <c r="CG12" s="64"/>
      <c r="CH12" s="65"/>
      <c r="CI12" s="62"/>
      <c r="CJ12" s="66"/>
      <c r="CK12" s="67"/>
      <c r="CL12" s="68"/>
      <c r="CM12" s="69"/>
      <c r="CN12" s="69"/>
      <c r="CO12" s="69"/>
      <c r="CP12" s="70"/>
      <c r="CQ12" s="67"/>
      <c r="CR12" s="67"/>
      <c r="CS12" s="67"/>
      <c r="CT12" s="71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4"/>
      <c r="K13" s="183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8"/>
      <c r="Z13" s="188"/>
      <c r="AA13" s="188"/>
      <c r="AB13" s="188"/>
      <c r="AC13" s="33"/>
      <c r="AD13" s="60"/>
      <c r="AE13" s="62"/>
      <c r="AF13" s="63"/>
      <c r="AG13" s="62"/>
      <c r="AH13" s="66"/>
      <c r="AI13" s="67"/>
      <c r="AJ13" s="68"/>
      <c r="AK13" s="69"/>
      <c r="AL13" s="69"/>
      <c r="AM13" s="69"/>
      <c r="AN13" s="62"/>
      <c r="AO13" s="63"/>
      <c r="AP13" s="62"/>
      <c r="AQ13" s="66"/>
      <c r="AR13" s="67"/>
      <c r="AS13" s="68"/>
      <c r="AT13" s="69"/>
      <c r="AU13" s="69"/>
      <c r="AV13" s="69"/>
      <c r="AW13" s="62"/>
      <c r="AX13" s="63"/>
      <c r="AY13" s="62"/>
      <c r="AZ13" s="66"/>
      <c r="BA13" s="67"/>
      <c r="BB13" s="68"/>
      <c r="BC13" s="69"/>
      <c r="BD13" s="69"/>
      <c r="BE13" s="69"/>
      <c r="BF13" s="62"/>
      <c r="BG13" s="63"/>
      <c r="BH13" s="62"/>
      <c r="BI13" s="66"/>
      <c r="BJ13" s="67"/>
      <c r="BK13" s="68"/>
      <c r="BL13" s="69"/>
      <c r="BM13" s="69"/>
      <c r="BN13" s="69"/>
      <c r="BO13" s="64"/>
      <c r="BP13" s="65"/>
      <c r="BQ13" s="62"/>
      <c r="BR13" s="66"/>
      <c r="BS13" s="67"/>
      <c r="BT13" s="68"/>
      <c r="BU13" s="69"/>
      <c r="BV13" s="69"/>
      <c r="BW13" s="69"/>
      <c r="BX13" s="64"/>
      <c r="BY13" s="65"/>
      <c r="BZ13" s="62"/>
      <c r="CA13" s="66"/>
      <c r="CB13" s="67"/>
      <c r="CC13" s="68"/>
      <c r="CD13" s="69"/>
      <c r="CE13" s="69"/>
      <c r="CF13" s="69"/>
      <c r="CG13" s="64"/>
      <c r="CH13" s="65"/>
      <c r="CI13" s="62"/>
      <c r="CJ13" s="66"/>
      <c r="CK13" s="67"/>
      <c r="CL13" s="68"/>
      <c r="CM13" s="69"/>
      <c r="CN13" s="69"/>
      <c r="CO13" s="69"/>
      <c r="CP13" s="70"/>
      <c r="CQ13" s="67"/>
      <c r="CR13" s="67"/>
      <c r="CS13" s="67"/>
      <c r="CT13" s="71"/>
    </row>
    <row r="14" spans="1:99">
      <c r="A14" s="19">
        <f>AC14</f>
        <v>0.559375</v>
      </c>
      <c r="B14" s="39"/>
      <c r="C14" s="39"/>
      <c r="D14" s="39"/>
      <c r="E14" s="39"/>
      <c r="F14" s="39"/>
      <c r="G14" s="39"/>
      <c r="H14" s="40" t="s">
        <v>191</v>
      </c>
      <c r="I14" s="40"/>
      <c r="J14" s="40"/>
      <c r="K14" s="184">
        <f>SUM(K6:K13)</f>
        <v>320000</v>
      </c>
      <c r="L14" s="41">
        <f>SUM(L6:L13)</f>
        <v>354</v>
      </c>
      <c r="M14" s="41">
        <f>SUM(M6:M13)</f>
        <v>86</v>
      </c>
      <c r="N14" s="41">
        <f>SUM(N6:N13)</f>
        <v>87</v>
      </c>
      <c r="O14" s="41">
        <f>SUM(O6:O13)</f>
        <v>120</v>
      </c>
      <c r="P14" s="41">
        <f>SUM(P6:P13)</f>
        <v>1</v>
      </c>
      <c r="Q14" s="41">
        <f>SUM(Q6:Q13)</f>
        <v>121</v>
      </c>
      <c r="R14" s="42">
        <f>IFERROR(Q14/N14,"-")</f>
        <v>1.3908045977011</v>
      </c>
      <c r="S14" s="77">
        <f>SUM(S6:S13)</f>
        <v>6</v>
      </c>
      <c r="T14" s="77">
        <f>SUM(T6:T13)</f>
        <v>9</v>
      </c>
      <c r="U14" s="42">
        <f>IFERROR(S14/Q14,"-")</f>
        <v>0.049586776859504</v>
      </c>
      <c r="V14" s="43">
        <f>IFERROR(K14/Q14,"-")</f>
        <v>2644.6280991736</v>
      </c>
      <c r="W14" s="44">
        <f>SUM(W6:W13)</f>
        <v>8</v>
      </c>
      <c r="X14" s="42">
        <f>IFERROR(W14/Q14,"-")</f>
        <v>0.066115702479339</v>
      </c>
      <c r="Y14" s="184">
        <f>SUM(Y6:Y13)</f>
        <v>179000</v>
      </c>
      <c r="Z14" s="184">
        <f>IFERROR(Y14/Q14,"-")</f>
        <v>1479.3388429752</v>
      </c>
      <c r="AA14" s="184">
        <f>IFERROR(Y14/W14,"-")</f>
        <v>22375</v>
      </c>
      <c r="AB14" s="184">
        <f>Y14-K14</f>
        <v>-141000</v>
      </c>
      <c r="AC14" s="46">
        <f>Y14/K14</f>
        <v>0.559375</v>
      </c>
      <c r="AD14" s="59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192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0.9284</v>
      </c>
      <c r="B6" s="189" t="s">
        <v>193</v>
      </c>
      <c r="C6" s="189" t="s">
        <v>178</v>
      </c>
      <c r="D6" s="189" t="s">
        <v>194</v>
      </c>
      <c r="E6" s="189" t="s">
        <v>195</v>
      </c>
      <c r="F6" s="189" t="s">
        <v>196</v>
      </c>
      <c r="G6" s="189" t="s">
        <v>61</v>
      </c>
      <c r="H6" s="89" t="s">
        <v>197</v>
      </c>
      <c r="I6" s="89" t="s">
        <v>198</v>
      </c>
      <c r="J6" s="190" t="s">
        <v>199</v>
      </c>
      <c r="K6" s="181">
        <v>125000</v>
      </c>
      <c r="L6" s="80">
        <v>0</v>
      </c>
      <c r="M6" s="80">
        <v>0</v>
      </c>
      <c r="N6" s="80">
        <v>0</v>
      </c>
      <c r="O6" s="91">
        <v>25</v>
      </c>
      <c r="P6" s="92">
        <v>0</v>
      </c>
      <c r="Q6" s="93">
        <f>O6+P6</f>
        <v>25</v>
      </c>
      <c r="R6" s="81" t="str">
        <f>IFERROR(Q6/N6,"-")</f>
        <v>-</v>
      </c>
      <c r="S6" s="80">
        <v>0</v>
      </c>
      <c r="T6" s="80">
        <v>1</v>
      </c>
      <c r="U6" s="81">
        <f>IFERROR(T6/(Q6),"-")</f>
        <v>0.04</v>
      </c>
      <c r="V6" s="82">
        <f>IFERROR(K6/SUM(Q6:Q7),"-")</f>
        <v>2083.3333333333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-8950</v>
      </c>
      <c r="AC6" s="85">
        <f>SUM(Y6:Y7)/SUM(K6:K7)</f>
        <v>0.9284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8</v>
      </c>
      <c r="AO6" s="101">
        <f>IF(Q6=0,"",IF(AN6=0,"",(AN6/Q6)))</f>
        <v>0.32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3</v>
      </c>
      <c r="AX6" s="107">
        <f>IF(Q6=0,"",IF(AW6=0,"",(AW6/Q6)))</f>
        <v>0.12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4</v>
      </c>
      <c r="BG6" s="113">
        <f>IF(Q6=0,"",IF(BF6=0,"",(BF6/Q6)))</f>
        <v>0.16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0.08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5</v>
      </c>
      <c r="BY6" s="127">
        <f>IF(Q6=0,"",IF(BX6=0,"",(BX6/Q6)))</f>
        <v>0.2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3</v>
      </c>
      <c r="CH6" s="134">
        <f>IF(Q6=0,"",IF(CG6=0,"",(CG6/Q6)))</f>
        <v>0.12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200</v>
      </c>
      <c r="C7" s="189" t="s">
        <v>178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140</v>
      </c>
      <c r="M7" s="80">
        <v>108</v>
      </c>
      <c r="N7" s="80">
        <v>87</v>
      </c>
      <c r="O7" s="91">
        <v>34</v>
      </c>
      <c r="P7" s="92">
        <v>1</v>
      </c>
      <c r="Q7" s="93">
        <f>O7+P7</f>
        <v>35</v>
      </c>
      <c r="R7" s="81">
        <f>IFERROR(Q7/N7,"-")</f>
        <v>0.40229885057471</v>
      </c>
      <c r="S7" s="80">
        <v>1</v>
      </c>
      <c r="T7" s="80">
        <v>3</v>
      </c>
      <c r="U7" s="81">
        <f>IFERROR(T7/(Q7),"-")</f>
        <v>0.085714285714286</v>
      </c>
      <c r="V7" s="82"/>
      <c r="W7" s="83">
        <v>1</v>
      </c>
      <c r="X7" s="81">
        <f>IF(Q7=0,"-",W7/Q7)</f>
        <v>0.028571428571429</v>
      </c>
      <c r="Y7" s="186">
        <v>116050</v>
      </c>
      <c r="Z7" s="187">
        <f>IFERROR(Y7/Q7,"-")</f>
        <v>3315.7142857143</v>
      </c>
      <c r="AA7" s="187">
        <f>IFERROR(Y7/W7,"-")</f>
        <v>116050</v>
      </c>
      <c r="AB7" s="181"/>
      <c r="AC7" s="85"/>
      <c r="AD7" s="78"/>
      <c r="AE7" s="94">
        <v>1</v>
      </c>
      <c r="AF7" s="95">
        <f>IF(Q7=0,"",IF(AE7=0,"",(AE7/Q7)))</f>
        <v>0.028571428571429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11</v>
      </c>
      <c r="AO7" s="101">
        <f>IF(Q7=0,"",IF(AN7=0,"",(AN7/Q7)))</f>
        <v>0.31428571428571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3</v>
      </c>
      <c r="AX7" s="107">
        <f>IF(Q7=0,"",IF(AW7=0,"",(AW7/Q7)))</f>
        <v>0.085714285714286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5</v>
      </c>
      <c r="BG7" s="113">
        <f>IF(Q7=0,"",IF(BF7=0,"",(BF7/Q7)))</f>
        <v>0.14285714285714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11</v>
      </c>
      <c r="BP7" s="120">
        <f>IF(Q7=0,"",IF(BO7=0,"",(BO7/Q7)))</f>
        <v>0.31428571428571</v>
      </c>
      <c r="BQ7" s="121">
        <v>1</v>
      </c>
      <c r="BR7" s="122">
        <f>IFERROR(BQ7/BO7,"-")</f>
        <v>0.090909090909091</v>
      </c>
      <c r="BS7" s="123">
        <v>80050</v>
      </c>
      <c r="BT7" s="124">
        <f>IFERROR(BS7/BO7,"-")</f>
        <v>7277.2727272727</v>
      </c>
      <c r="BU7" s="125"/>
      <c r="BV7" s="125"/>
      <c r="BW7" s="125">
        <v>1</v>
      </c>
      <c r="BX7" s="126">
        <v>2</v>
      </c>
      <c r="BY7" s="127">
        <f>IF(Q7=0,"",IF(BX7=0,"",(BX7/Q7)))</f>
        <v>0.057142857142857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2</v>
      </c>
      <c r="CH7" s="134">
        <f>IF(Q7=0,"",IF(CG7=0,"",(CG7/Q7)))</f>
        <v>0.057142857142857</v>
      </c>
      <c r="CI7" s="135">
        <v>1</v>
      </c>
      <c r="CJ7" s="136">
        <f>IFERROR(CI7/CG7,"-")</f>
        <v>0.5</v>
      </c>
      <c r="CK7" s="137">
        <v>36000</v>
      </c>
      <c r="CL7" s="138">
        <f>IFERROR(CK7/CG7,"-")</f>
        <v>18000</v>
      </c>
      <c r="CM7" s="139"/>
      <c r="CN7" s="139"/>
      <c r="CO7" s="139">
        <v>1</v>
      </c>
      <c r="CP7" s="140">
        <v>1</v>
      </c>
      <c r="CQ7" s="141">
        <v>116050</v>
      </c>
      <c r="CR7" s="141">
        <v>80050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0.9284</v>
      </c>
      <c r="B10" s="39"/>
      <c r="C10" s="39"/>
      <c r="D10" s="39"/>
      <c r="E10" s="39"/>
      <c r="F10" s="39"/>
      <c r="G10" s="39"/>
      <c r="H10" s="40" t="s">
        <v>201</v>
      </c>
      <c r="I10" s="40"/>
      <c r="J10" s="40"/>
      <c r="K10" s="184">
        <f>SUM(K6:K9)</f>
        <v>125000</v>
      </c>
      <c r="L10" s="41">
        <f>SUM(L6:L9)</f>
        <v>140</v>
      </c>
      <c r="M10" s="41">
        <f>SUM(M6:M9)</f>
        <v>108</v>
      </c>
      <c r="N10" s="41">
        <f>SUM(N6:N9)</f>
        <v>87</v>
      </c>
      <c r="O10" s="41">
        <f>SUM(O6:O9)</f>
        <v>59</v>
      </c>
      <c r="P10" s="41">
        <f>SUM(P6:P9)</f>
        <v>1</v>
      </c>
      <c r="Q10" s="41">
        <f>SUM(Q6:Q9)</f>
        <v>60</v>
      </c>
      <c r="R10" s="42">
        <f>IFERROR(Q10/N10,"-")</f>
        <v>0.68965517241379</v>
      </c>
      <c r="S10" s="77">
        <f>SUM(S6:S9)</f>
        <v>1</v>
      </c>
      <c r="T10" s="77">
        <f>SUM(T6:T9)</f>
        <v>4</v>
      </c>
      <c r="U10" s="42">
        <f>IFERROR(S10/Q10,"-")</f>
        <v>0.016666666666667</v>
      </c>
      <c r="V10" s="43">
        <f>IFERROR(K10/Q10,"-")</f>
        <v>2083.3333333333</v>
      </c>
      <c r="W10" s="44">
        <f>SUM(W6:W9)</f>
        <v>1</v>
      </c>
      <c r="X10" s="42">
        <f>IFERROR(W10/Q10,"-")</f>
        <v>0.016666666666667</v>
      </c>
      <c r="Y10" s="184">
        <f>SUM(Y6:Y9)</f>
        <v>116050</v>
      </c>
      <c r="Z10" s="184">
        <f>IFERROR(Y10/Q10,"-")</f>
        <v>1934.1666666667</v>
      </c>
      <c r="AA10" s="184">
        <f>IFERROR(Y10/W10,"-")</f>
        <v>116050</v>
      </c>
      <c r="AB10" s="184">
        <f>Y10-K10</f>
        <v>-8950</v>
      </c>
      <c r="AC10" s="46">
        <f>Y10/K10</f>
        <v>0.9284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202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203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204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205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206</v>
      </c>
      <c r="C6" s="189" t="s">
        <v>207</v>
      </c>
      <c r="D6" s="189"/>
      <c r="E6" s="189" t="s">
        <v>101</v>
      </c>
      <c r="F6" s="89" t="s">
        <v>208</v>
      </c>
      <c r="G6" s="89" t="s">
        <v>209</v>
      </c>
      <c r="H6" s="181">
        <v>0</v>
      </c>
      <c r="I6" s="84">
        <v>1500</v>
      </c>
      <c r="J6" s="80">
        <v>0</v>
      </c>
      <c r="K6" s="80">
        <v>0</v>
      </c>
      <c r="L6" s="80">
        <v>1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210</v>
      </c>
      <c r="C7" s="189" t="s">
        <v>207</v>
      </c>
      <c r="D7" s="189"/>
      <c r="E7" s="189" t="s">
        <v>101</v>
      </c>
      <c r="F7" s="89" t="s">
        <v>211</v>
      </c>
      <c r="G7" s="89" t="s">
        <v>209</v>
      </c>
      <c r="H7" s="181">
        <v>0</v>
      </c>
      <c r="I7" s="84">
        <v>1500</v>
      </c>
      <c r="J7" s="80">
        <v>0</v>
      </c>
      <c r="K7" s="80">
        <v>0</v>
      </c>
      <c r="L7" s="80">
        <v>1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212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2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213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203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214</v>
      </c>
      <c r="C6" s="189" t="s">
        <v>215</v>
      </c>
      <c r="D6" s="189" t="s">
        <v>216</v>
      </c>
      <c r="E6" s="189" t="s">
        <v>217</v>
      </c>
      <c r="F6" s="89" t="s">
        <v>218</v>
      </c>
      <c r="G6" s="89" t="s">
        <v>209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1.7235009471939</v>
      </c>
      <c r="B7" s="189" t="s">
        <v>219</v>
      </c>
      <c r="C7" s="189" t="s">
        <v>215</v>
      </c>
      <c r="D7" s="189" t="s">
        <v>216</v>
      </c>
      <c r="E7" s="189" t="s">
        <v>217</v>
      </c>
      <c r="F7" s="89" t="s">
        <v>220</v>
      </c>
      <c r="G7" s="89" t="s">
        <v>209</v>
      </c>
      <c r="H7" s="181">
        <v>5664627</v>
      </c>
      <c r="I7" s="80">
        <v>4690</v>
      </c>
      <c r="J7" s="80">
        <v>0</v>
      </c>
      <c r="K7" s="80">
        <v>183916</v>
      </c>
      <c r="L7" s="93">
        <v>1516</v>
      </c>
      <c r="M7" s="81">
        <f>IFERROR(L7/K7,"-")</f>
        <v>0.0082428934948563</v>
      </c>
      <c r="N7" s="80">
        <v>106</v>
      </c>
      <c r="O7" s="80">
        <v>506</v>
      </c>
      <c r="P7" s="81">
        <f>IFERROR(N7/(L7),"-")</f>
        <v>0.069920844327177</v>
      </c>
      <c r="Q7" s="82">
        <f>IFERROR(H7/SUM(L7:L7),"-")</f>
        <v>3736.5613456464</v>
      </c>
      <c r="R7" s="83">
        <v>183</v>
      </c>
      <c r="S7" s="81">
        <f>IF(L7=0,"-",R7/L7)</f>
        <v>0.12071240105541</v>
      </c>
      <c r="T7" s="186">
        <v>9762990</v>
      </c>
      <c r="U7" s="187">
        <f>IFERROR(T7/L7,"-")</f>
        <v>6439.9670184697</v>
      </c>
      <c r="V7" s="187">
        <f>IFERROR(T7/R7,"-")</f>
        <v>53349.672131148</v>
      </c>
      <c r="W7" s="181">
        <f>SUM(T7:T7)-SUM(H7:H7)</f>
        <v>4098363</v>
      </c>
      <c r="X7" s="85">
        <f>SUM(T7:T7)/SUM(H7:H7)</f>
        <v>1.7235009471939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13</v>
      </c>
      <c r="AJ7" s="101">
        <f>IF(L7=0,"",IF(AI7=0,"",(AI7/L7)))</f>
        <v>0.0085751978891821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9</v>
      </c>
      <c r="AS7" s="107">
        <f>IF(L7=0,"",IF(AR7=0,"",(AR7/L7)))</f>
        <v>0.0059366754617414</v>
      </c>
      <c r="AT7" s="106">
        <v>2</v>
      </c>
      <c r="AU7" s="108">
        <f>IFERROR(AT7/AR7,"-")</f>
        <v>0.22222222222222</v>
      </c>
      <c r="AV7" s="109">
        <v>2320</v>
      </c>
      <c r="AW7" s="110">
        <f>IFERROR(AV7/AR7,"-")</f>
        <v>257.77777777778</v>
      </c>
      <c r="AX7" s="111">
        <v>1</v>
      </c>
      <c r="AY7" s="111">
        <v>1</v>
      </c>
      <c r="AZ7" s="111"/>
      <c r="BA7" s="112">
        <v>51</v>
      </c>
      <c r="BB7" s="113">
        <f>IF(L7=0,"",IF(BA7=0,"",(BA7/L7)))</f>
        <v>0.033641160949868</v>
      </c>
      <c r="BC7" s="112">
        <v>2</v>
      </c>
      <c r="BD7" s="114">
        <f>IFERROR(BC7/BA7,"-")</f>
        <v>0.03921568627451</v>
      </c>
      <c r="BE7" s="115">
        <v>177000</v>
      </c>
      <c r="BF7" s="116">
        <f>IFERROR(BE7/BA7,"-")</f>
        <v>3470.5882352941</v>
      </c>
      <c r="BG7" s="117">
        <v>1</v>
      </c>
      <c r="BH7" s="117"/>
      <c r="BI7" s="117">
        <v>1</v>
      </c>
      <c r="BJ7" s="119">
        <v>936</v>
      </c>
      <c r="BK7" s="120">
        <f>IF(L7=0,"",IF(BJ7=0,"",(BJ7/L7)))</f>
        <v>0.61741424802111</v>
      </c>
      <c r="BL7" s="121">
        <v>111</v>
      </c>
      <c r="BM7" s="122">
        <f>IFERROR(BL7/BJ7,"-")</f>
        <v>0.11858974358974</v>
      </c>
      <c r="BN7" s="123">
        <v>5287300</v>
      </c>
      <c r="BO7" s="124">
        <f>IFERROR(BN7/BJ7,"-")</f>
        <v>5648.8247863248</v>
      </c>
      <c r="BP7" s="125">
        <v>47</v>
      </c>
      <c r="BQ7" s="125">
        <v>18</v>
      </c>
      <c r="BR7" s="125">
        <v>46</v>
      </c>
      <c r="BS7" s="126">
        <v>429</v>
      </c>
      <c r="BT7" s="127">
        <f>IF(L7=0,"",IF(BS7=0,"",(BS7/L7)))</f>
        <v>0.28298153034301</v>
      </c>
      <c r="BU7" s="128">
        <v>59</v>
      </c>
      <c r="BV7" s="129">
        <f>IFERROR(BU7/BS7,"-")</f>
        <v>0.13752913752914</v>
      </c>
      <c r="BW7" s="130">
        <v>2823370</v>
      </c>
      <c r="BX7" s="131">
        <f>IFERROR(BW7/BS7,"-")</f>
        <v>6581.2820512821</v>
      </c>
      <c r="BY7" s="132">
        <v>22</v>
      </c>
      <c r="BZ7" s="132">
        <v>11</v>
      </c>
      <c r="CA7" s="132">
        <v>26</v>
      </c>
      <c r="CB7" s="133">
        <v>78</v>
      </c>
      <c r="CC7" s="134">
        <f>IF(L7=0,"",IF(CB7=0,"",(CB7/L7)))</f>
        <v>0.051451187335092</v>
      </c>
      <c r="CD7" s="135">
        <v>9</v>
      </c>
      <c r="CE7" s="136">
        <f>IFERROR(CD7/CB7,"-")</f>
        <v>0.11538461538462</v>
      </c>
      <c r="CF7" s="137">
        <v>1473000</v>
      </c>
      <c r="CG7" s="138">
        <f>IFERROR(CF7/CB7,"-")</f>
        <v>18884.615384615</v>
      </c>
      <c r="CH7" s="139">
        <v>3</v>
      </c>
      <c r="CI7" s="139">
        <v>1</v>
      </c>
      <c r="CJ7" s="139">
        <v>5</v>
      </c>
      <c r="CK7" s="140">
        <v>183</v>
      </c>
      <c r="CL7" s="141">
        <v>9762990</v>
      </c>
      <c r="CM7" s="141">
        <v>1156000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0.89728129019544</v>
      </c>
      <c r="B8" s="189" t="s">
        <v>221</v>
      </c>
      <c r="C8" s="189" t="s">
        <v>215</v>
      </c>
      <c r="D8" s="189" t="s">
        <v>216</v>
      </c>
      <c r="E8" s="189" t="s">
        <v>217</v>
      </c>
      <c r="F8" s="89" t="s">
        <v>222</v>
      </c>
      <c r="G8" s="89" t="s">
        <v>209</v>
      </c>
      <c r="H8" s="181">
        <v>1877545</v>
      </c>
      <c r="I8" s="80">
        <v>1416</v>
      </c>
      <c r="J8" s="80">
        <v>0</v>
      </c>
      <c r="K8" s="80">
        <v>37699</v>
      </c>
      <c r="L8" s="93">
        <v>664</v>
      </c>
      <c r="M8" s="81">
        <f>IFERROR(L8/K8,"-")</f>
        <v>0.017613199289106</v>
      </c>
      <c r="N8" s="80">
        <v>22</v>
      </c>
      <c r="O8" s="80">
        <v>218</v>
      </c>
      <c r="P8" s="81">
        <f>IFERROR(N8/(L8),"-")</f>
        <v>0.033132530120482</v>
      </c>
      <c r="Q8" s="82">
        <f>IFERROR(H8/SUM(L8:L8),"-")</f>
        <v>2827.6280120482</v>
      </c>
      <c r="R8" s="83">
        <v>64</v>
      </c>
      <c r="S8" s="81">
        <f>IF(L8=0,"-",R8/L8)</f>
        <v>0.096385542168675</v>
      </c>
      <c r="T8" s="186">
        <v>1684686</v>
      </c>
      <c r="U8" s="187">
        <f>IFERROR(T8/L8,"-")</f>
        <v>2537.1777108434</v>
      </c>
      <c r="V8" s="187">
        <f>IFERROR(T8/R8,"-")</f>
        <v>26323.21875</v>
      </c>
      <c r="W8" s="181">
        <f>SUM(T8:T8)-SUM(H8:H8)</f>
        <v>-192859</v>
      </c>
      <c r="X8" s="85">
        <f>SUM(T8:T8)/SUM(H8:H8)</f>
        <v>0.89728129019544</v>
      </c>
      <c r="Y8" s="78"/>
      <c r="Z8" s="94">
        <v>43</v>
      </c>
      <c r="AA8" s="95">
        <f>IF(L8=0,"",IF(Z8=0,"",(Z8/L8)))</f>
        <v>0.064759036144578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99</v>
      </c>
      <c r="AJ8" s="101">
        <f>IF(L8=0,"",IF(AI8=0,"",(AI8/L8)))</f>
        <v>0.14909638554217</v>
      </c>
      <c r="AK8" s="100">
        <v>1</v>
      </c>
      <c r="AL8" s="102">
        <f>IFERROR(AK8/AI8,"-")</f>
        <v>0.01010101010101</v>
      </c>
      <c r="AM8" s="103">
        <v>9846</v>
      </c>
      <c r="AN8" s="104">
        <f>IFERROR(AM8/AI8,"-")</f>
        <v>99.454545454545</v>
      </c>
      <c r="AO8" s="105"/>
      <c r="AP8" s="105"/>
      <c r="AQ8" s="105">
        <v>1</v>
      </c>
      <c r="AR8" s="106">
        <v>86</v>
      </c>
      <c r="AS8" s="107">
        <f>IF(L8=0,"",IF(AR8=0,"",(AR8/L8)))</f>
        <v>0.12951807228916</v>
      </c>
      <c r="AT8" s="106">
        <v>6</v>
      </c>
      <c r="AU8" s="108">
        <f>IFERROR(AT8/AR8,"-")</f>
        <v>0.069767441860465</v>
      </c>
      <c r="AV8" s="109">
        <v>25100</v>
      </c>
      <c r="AW8" s="110">
        <f>IFERROR(AV8/AR8,"-")</f>
        <v>291.86046511628</v>
      </c>
      <c r="AX8" s="111">
        <v>4</v>
      </c>
      <c r="AY8" s="111">
        <v>2</v>
      </c>
      <c r="AZ8" s="111"/>
      <c r="BA8" s="112">
        <v>158</v>
      </c>
      <c r="BB8" s="113">
        <f>IF(L8=0,"",IF(BA8=0,"",(BA8/L8)))</f>
        <v>0.23795180722892</v>
      </c>
      <c r="BC8" s="112">
        <v>17</v>
      </c>
      <c r="BD8" s="114">
        <f>IFERROR(BC8/BA8,"-")</f>
        <v>0.10759493670886</v>
      </c>
      <c r="BE8" s="115">
        <v>93420</v>
      </c>
      <c r="BF8" s="116">
        <f>IFERROR(BE8/BA8,"-")</f>
        <v>591.26582278481</v>
      </c>
      <c r="BG8" s="117">
        <v>12</v>
      </c>
      <c r="BH8" s="117">
        <v>2</v>
      </c>
      <c r="BI8" s="117">
        <v>3</v>
      </c>
      <c r="BJ8" s="119">
        <v>196</v>
      </c>
      <c r="BK8" s="120">
        <f>IF(L8=0,"",IF(BJ8=0,"",(BJ8/L8)))</f>
        <v>0.29518072289157</v>
      </c>
      <c r="BL8" s="121">
        <v>24</v>
      </c>
      <c r="BM8" s="122">
        <f>IFERROR(BL8/BJ8,"-")</f>
        <v>0.12244897959184</v>
      </c>
      <c r="BN8" s="123">
        <v>388320</v>
      </c>
      <c r="BO8" s="124">
        <f>IFERROR(BN8/BJ8,"-")</f>
        <v>1981.2244897959</v>
      </c>
      <c r="BP8" s="125">
        <v>12</v>
      </c>
      <c r="BQ8" s="125">
        <v>5</v>
      </c>
      <c r="BR8" s="125">
        <v>7</v>
      </c>
      <c r="BS8" s="126">
        <v>63</v>
      </c>
      <c r="BT8" s="127">
        <f>IF(L8=0,"",IF(BS8=0,"",(BS8/L8)))</f>
        <v>0.094879518072289</v>
      </c>
      <c r="BU8" s="128">
        <v>13</v>
      </c>
      <c r="BV8" s="129">
        <f>IFERROR(BU8/BS8,"-")</f>
        <v>0.20634920634921</v>
      </c>
      <c r="BW8" s="130">
        <v>1076000</v>
      </c>
      <c r="BX8" s="131">
        <f>IFERROR(BW8/BS8,"-")</f>
        <v>17079.365079365</v>
      </c>
      <c r="BY8" s="132">
        <v>7</v>
      </c>
      <c r="BZ8" s="132">
        <v>1</v>
      </c>
      <c r="CA8" s="132">
        <v>5</v>
      </c>
      <c r="CB8" s="133">
        <v>19</v>
      </c>
      <c r="CC8" s="134">
        <f>IF(L8=0,"",IF(CB8=0,"",(CB8/L8)))</f>
        <v>0.028614457831325</v>
      </c>
      <c r="CD8" s="135">
        <v>3</v>
      </c>
      <c r="CE8" s="136">
        <f>IFERROR(CD8/CB8,"-")</f>
        <v>0.15789473684211</v>
      </c>
      <c r="CF8" s="137">
        <v>92000</v>
      </c>
      <c r="CG8" s="138">
        <f>IFERROR(CF8/CB8,"-")</f>
        <v>4842.1052631579</v>
      </c>
      <c r="CH8" s="139">
        <v>2</v>
      </c>
      <c r="CI8" s="139"/>
      <c r="CJ8" s="139">
        <v>1</v>
      </c>
      <c r="CK8" s="140">
        <v>64</v>
      </c>
      <c r="CL8" s="141">
        <v>1684686</v>
      </c>
      <c r="CM8" s="141">
        <v>863000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223</v>
      </c>
      <c r="C9" s="189" t="s">
        <v>215</v>
      </c>
      <c r="D9" s="189" t="s">
        <v>216</v>
      </c>
      <c r="E9" s="189" t="s">
        <v>217</v>
      </c>
      <c r="F9" s="89" t="s">
        <v>224</v>
      </c>
      <c r="G9" s="89" t="s">
        <v>209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225</v>
      </c>
      <c r="G12" s="40"/>
      <c r="H12" s="184"/>
      <c r="I12" s="41">
        <f>SUM(I6:I11)</f>
        <v>6106</v>
      </c>
      <c r="J12" s="41">
        <f>SUM(J6:J11)</f>
        <v>0</v>
      </c>
      <c r="K12" s="41">
        <f>SUM(K6:K11)</f>
        <v>221615</v>
      </c>
      <c r="L12" s="41">
        <f>SUM(L6:L11)</f>
        <v>2180</v>
      </c>
      <c r="M12" s="42">
        <f>IFERROR(L12/K12,"-")</f>
        <v>0.0098368792726124</v>
      </c>
      <c r="N12" s="77">
        <f>SUM(N6:N11)</f>
        <v>128</v>
      </c>
      <c r="O12" s="77">
        <f>SUM(O6:O11)</f>
        <v>724</v>
      </c>
      <c r="P12" s="42">
        <f>IFERROR(N12/L12,"-")</f>
        <v>0.058715596330275</v>
      </c>
      <c r="Q12" s="43">
        <f>IFERROR(H12/L12,"-")</f>
        <v>0</v>
      </c>
      <c r="R12" s="44">
        <f>SUM(R6:R11)</f>
        <v>247</v>
      </c>
      <c r="S12" s="42">
        <f>IFERROR(R12/L12,"-")</f>
        <v>0.11330275229358</v>
      </c>
      <c r="T12" s="184">
        <f>SUM(T6:T11)</f>
        <v>11447676</v>
      </c>
      <c r="U12" s="184">
        <f>IFERROR(T12/L12,"-")</f>
        <v>5251.2275229358</v>
      </c>
      <c r="V12" s="184">
        <f>IFERROR(T12/R12,"-")</f>
        <v>46346.866396761</v>
      </c>
      <c r="W12" s="184">
        <f>T12-H12</f>
        <v>11447676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