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<sst xmlns="http://schemas.openxmlformats.org/spreadsheetml/2006/main" uniqueCount="285">
  <si>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</si>
  <si>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</si>
  <si>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</si>
  <si>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</si>
  <si>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</si>
  <si>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</si>
  <si>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</si>
  <si>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</si>
  <si>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</si>
  <si>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</si>
  <si>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</si>
  <si>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</si>
  <si>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</si>
  <si>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</si>
  <si>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</si>
  <si>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</si>
  <si>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</si>
  <si>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</si>
  <si>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</si>
  <si>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</si>
  <si>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</si>
  <si>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</si>
  <si>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</si>
  <si>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</si>
  <si>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</si>
  <si>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</si>
  <si>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</si>
  <si>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</si>
  <si>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</si>
  <si>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</si>
  <si>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</si>
  <si>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</si>
  <si>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</si>
  <si>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</si>
  <si>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</si>
  <si>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</si>
  <si>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</si>
  <si>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</si>
  <si>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</si>
  <si>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</si>
  <si>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</si>
  <si>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</si>
  <si>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</si>
  <si>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</si>
  <si>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</si>
  <si>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</si>
  <si>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</si>
  <si>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</si>
  <si>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</si>
  <si>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</si>
  <si>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</si>
  <si>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</si>
  <si>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</si>
  <si>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</si>
  <si>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</si>
  <si>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</si>
  <si>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</si>
  <si>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ln_ink692</t>
  </si>
  <si>
    <t>インターカラー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</si>
  <si>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</si>
  <si>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</si>
  <si>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</si>
  <si>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</si>
  <si>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</si>
  <si>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</si>
  <si>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ic3708</t>
  </si>
  <si>
    <t>空電</t>
  </si>
  <si>
    <t>ln_ink693</t>
  </si>
  <si>
    <t>半5段つかみ15段</t>
  </si>
  <si>
    <t>ic3709</t>
  </si>
  <si>
    <t>ln_ink694</t>
  </si>
  <si>
    <t>老人ホーム版(LINEver)（--）</t>
  </si>
  <si>
    <t>お相手待ちの女性が出ました(LINEver)</t>
  </si>
  <si>
    <t>16～31日</t>
  </si>
  <si>
    <t>ic3710</t>
  </si>
  <si>
    <t>ln_ink695</t>
  </si>
  <si>
    <t>ic3711</t>
  </si>
  <si>
    <t>ln_ink696</t>
  </si>
  <si>
    <t>サンスポ関西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</si>
  <si>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</si>
  <si>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</si>
  <si>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</si>
  <si>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</si>
  <si>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</si>
  <si>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</si>
  <si>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</si>
  <si>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</si>
  <si>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QRお股版(LINEver)（高宮菜々子）</t>
  </si>
  <si>
    <t>50歳からのパートナー探し（性生活を充実させたいのは女性も同じ）</t>
  </si>
  <si>
    <t>デイリースポーツ関西</t>
  </si>
  <si>
    <t>全5段・半5段つかみスライド</t>
  </si>
  <si>
    <t>1/1～(14回)</t>
  </si>
  <si>
    <t>ln_ink701</t>
  </si>
  <si>
    <t>女優大版１(LINEver)（藤井レイラ）</t>
  </si>
  <si>
    <t>出会い探しは</t>
  </si>
  <si>
    <t>ln_ink702</t>
  </si>
  <si>
    <t>ic3716</t>
  </si>
  <si>
    <t>デリヘル版3（高宮菜々子）</t>
  </si>
  <si>
    <t>70歳までの出会いお手伝い</t>
  </si>
  <si>
    <t>lp07</t>
  </si>
  <si>
    <t>ln_ink703</t>
  </si>
  <si>
    <t>雑誌版SPA(LINEver)（晶エリー）</t>
  </si>
  <si>
    <t>え?LINEでこんなに出会えんのダメ元で始めたはずが</t>
  </si>
  <si>
    <t>ic3717</t>
  </si>
  <si>
    <t>(空電共通)</t>
  </si>
  <si>
    <t>ln_ink704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</si>
  <si>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</si>
  <si>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</si>
  <si>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</si>
  <si>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</si>
  <si>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ln_ink705</t>
  </si>
  <si>
    <t>ic3718</t>
  </si>
  <si>
    <t>DVDパッケージ＿ストーリー版（晶エリー）</t>
  </si>
  <si>
    <t>え、美熟女が</t>
  </si>
  <si>
    <t>ln_ink706</t>
  </si>
  <si>
    <t>ic3719</t>
  </si>
  <si>
    <t>ln_ink707</t>
  </si>
  <si>
    <t>スポニチ西部</t>
  </si>
  <si>
    <t>全5段つかみ20段保証</t>
  </si>
  <si>
    <t>20段保証</t>
  </si>
  <si>
    <t>ln_ink708</t>
  </si>
  <si>
    <t>ic3720</t>
  </si>
  <si>
    <t>興奮版（晶エリー）</t>
  </si>
  <si>
    <t>学生いませんギャルもいません熟女熟女熟女熟女</t>
  </si>
  <si>
    <t>ln_ink709</t>
  </si>
  <si>
    <t>女性会員急増!!</t>
  </si>
  <si>
    <t>ic3721</t>
  </si>
  <si>
    <t>ln_ink710</t>
  </si>
  <si>
    <t>再婚&amp;理解者版(LINEver)（晶エリー）</t>
  </si>
  <si>
    <t>再婚&amp;理解者(LINEver)</t>
  </si>
  <si>
    <t>東スポ</t>
  </si>
  <si>
    <t>4C終面全5段</t>
  </si>
  <si>
    <t>1月11日(木)</t>
  </si>
  <si>
    <t>ln_ink711</t>
  </si>
  <si>
    <t>老人ホーム版(LINEver)（高宮菜々子）</t>
  </si>
  <si>
    <t>LINEで出会いリクルート80歳まで応募可</t>
  </si>
  <si>
    <t>中京スポーツ</t>
  </si>
  <si>
    <t>ln_ink712</t>
  </si>
  <si>
    <t>ランキング版(LINEver)（複数）</t>
  </si>
  <si>
    <t>月間逆指名ランキング</t>
  </si>
  <si>
    <t>大スポ</t>
  </si>
  <si>
    <t>ln_ink713</t>
  </si>
  <si>
    <t>右女9版(ヘスティア)(LINEver)（晶エリー）</t>
  </si>
  <si>
    <t>白髪まじりの男性に出会いたい女性がLINEを待ってる</t>
  </si>
  <si>
    <t>九スポ</t>
  </si>
  <si>
    <t>ic3722</t>
  </si>
  <si>
    <t>空電 (共通)</t>
  </si>
  <si>
    <t>ln_ink714</t>
  </si>
  <si>
    <t>枯れ専女子版（LINEver)（藤井レイラ）</t>
  </si>
  <si>
    <t>日本の出会い系番付第1位に推薦します</t>
  </si>
  <si>
    <t>1月24日(水)</t>
  </si>
  <si>
    <t>ln_ink715</t>
  </si>
  <si>
    <t>雑誌版SPA(LINEver)（高宮菜々子）</t>
  </si>
  <si>
    <t>ic3723</t>
  </si>
  <si>
    <t>ln_ink716</t>
  </si>
  <si>
    <t>ダラメナシ会話版(LINEver)（藤井レイラ）</t>
  </si>
  <si>
    <t>匿名だから女性が積極的</t>
  </si>
  <si>
    <t>1月22日(月)</t>
  </si>
  <si>
    <t>ic3724</t>
  </si>
  <si>
    <t>ln_ink717</t>
  </si>
  <si>
    <t>右女9版(ヘスティア)(LINEver)（藤井レイラ）</t>
  </si>
  <si>
    <t>スポニチ関東</t>
  </si>
  <si>
    <t>半2段つかみ20段保証</t>
  </si>
  <si>
    <t>ln_ink718</t>
  </si>
  <si>
    <t>グラフ版(LINEver)（高宮菜々子）</t>
  </si>
  <si>
    <t>LINE交換の成功率が高い</t>
  </si>
  <si>
    <t>ic3725</t>
  </si>
  <si>
    <t>ln_ink719</t>
  </si>
  <si>
    <t>看板案内版(LINEver)（晶エリー）</t>
  </si>
  <si>
    <t>美しい熟女との出会いまでここから約3分(LINEver)</t>
  </si>
  <si>
    <t>ic3726</t>
  </si>
  <si>
    <t>ln_ink720</t>
  </si>
  <si>
    <t>スポーツ報知関東</t>
  </si>
  <si>
    <t>半2段つかみ10段保証</t>
  </si>
  <si>
    <t>10段保証</t>
  </si>
  <si>
    <t>ln_ink721</t>
  </si>
  <si>
    <t>写メ動画公開版(LINEver)（高宮菜々子）</t>
  </si>
  <si>
    <t>今の時代はLINEで交換が当たり前！！あなたも素人熟女と大人遊びを楽しめる！！</t>
  </si>
  <si>
    <t>ic3727</t>
  </si>
  <si>
    <t>再婚&amp;理解者版（高宮菜々子）</t>
  </si>
  <si>
    <t>再婚&amp;理解者</t>
  </si>
  <si>
    <t>ln_ink722</t>
  </si>
  <si>
    <t>デリヘル版3(LINEver)（藤井レイラ）</t>
  </si>
  <si>
    <t>LINEで出会いリクルート70歳まで応募可</t>
  </si>
  <si>
    <t>ic3728</t>
  </si>
  <si>
    <t>ln_ink723</t>
  </si>
  <si>
    <t>精力剤版(LINEver)（藤井レイラ）</t>
  </si>
  <si>
    <t>50代でもグイグイ</t>
  </si>
  <si>
    <t>ニッカン西部</t>
  </si>
  <si>
    <t>1～10日</t>
  </si>
  <si>
    <t>ln_ink724</t>
  </si>
  <si>
    <t>11～20日</t>
  </si>
  <si>
    <t>ic3729</t>
  </si>
  <si>
    <t>胸の上広告版（藤井レイラ）</t>
  </si>
  <si>
    <t>21～31日</t>
  </si>
  <si>
    <t>ic3730</t>
  </si>
  <si>
    <t>ln_ink725</t>
  </si>
  <si>
    <t>全5段</t>
  </si>
  <si>
    <t>1月13日(土)</t>
  </si>
  <si>
    <t>ic3731</t>
  </si>
  <si>
    <t>ln_ink726</t>
  </si>
  <si>
    <t>1月20日(土)</t>
  </si>
  <si>
    <t>ic3732</t>
  </si>
  <si>
    <t>ln_ink727</t>
  </si>
  <si>
    <t>1C終面全5段</t>
  </si>
  <si>
    <t>1月21日(日)</t>
  </si>
  <si>
    <t>ic3733</t>
  </si>
  <si>
    <t>ln_ink728</t>
  </si>
  <si>
    <t>デリヘル版3(LINEver)（晶エリー）</t>
  </si>
  <si>
    <t>ic3734</t>
  </si>
  <si>
    <t>ln_ink690</t>
  </si>
  <si>
    <t>東スポ 年末年始特別号</t>
  </si>
  <si>
    <t>全3段</t>
  </si>
  <si>
    <t>年末年始</t>
  </si>
  <si>
    <t>ic3707</t>
  </si>
  <si>
    <t>ln_ink729</t>
  </si>
  <si>
    <t>記事(LINEver)（）</t>
  </si>
  <si>
    <t>「裸エプロンに興味あります…」中年なら自宅へ遊びに行けるチャンス</t>
  </si>
  <si>
    <t>記事枠</t>
  </si>
  <si>
    <t>1月07日(日)</t>
  </si>
  <si>
    <t>ln_ink730</t>
  </si>
  <si>
    <t>「愛がなくてもホテルに行きたい！」今ドキ熟女の出会い事情</t>
  </si>
  <si>
    <t>1月14日(日)</t>
  </si>
  <si>
    <t>ln_ink731</t>
  </si>
  <si>
    <t>「心地よさ」と「気持ちよさ」中年がどちらも得られる出会い</t>
  </si>
  <si>
    <t>ln_ink732</t>
  </si>
  <si>
    <t>マスクとハメを外した熟女で大盛況！デートしたい中年男性が不足しています！</t>
  </si>
  <si>
    <t>1月28日(日)</t>
  </si>
  <si>
    <t>ic3735</t>
  </si>
  <si>
    <t>共通</t>
  </si>
  <si>
    <t>新聞 TOTAL</t>
  </si>
  <si>
    <t>●雑誌 広告</t>
  </si>
  <si>
    <t>ln_ink691</t>
  </si>
  <si>
    <t>日本ジャーナル出版</t>
  </si>
  <si>
    <t>女性多数②(LINEver)（複数）</t>
  </si>
  <si>
    <t>登録して待つだけ</t>
  </si>
  <si>
    <t>週刊実話</t>
  </si>
  <si>
    <t>表4</t>
  </si>
  <si>
    <t>1月25日(木)</t>
  </si>
  <si>
    <t>za251</t>
  </si>
  <si>
    <t>ln_adn035</t>
  </si>
  <si>
    <t>アドライヴ</t>
  </si>
  <si>
    <t>日本文芸社</t>
  </si>
  <si>
    <t>2P_対談風原稿_ヘスティア_LINE版</t>
  </si>
  <si>
    <t>週刊漫画ゴラク.1W金</t>
  </si>
  <si>
    <t>1C2P</t>
  </si>
  <si>
    <t>1月05日(金)</t>
  </si>
  <si>
    <t>ad846</t>
  </si>
  <si>
    <t>ln_adn036</t>
  </si>
  <si>
    <t>大洋図書</t>
  </si>
  <si>
    <t>5P風俗ヘスティア(高宮菜々子さん)_LINE版</t>
  </si>
  <si>
    <t>実話ナックルズ ウルトラ</t>
  </si>
  <si>
    <t>1C5P</t>
  </si>
  <si>
    <t>1月30日(火)</t>
  </si>
  <si>
    <t>ad847</t>
  </si>
  <si>
    <t>ln_adn037</t>
  </si>
  <si>
    <t>文友舎</t>
  </si>
  <si>
    <t>EXCITING MAX ! DELUXE　2024冬特大号</t>
  </si>
  <si>
    <t>1月31日(水)</t>
  </si>
  <si>
    <t>ad848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</si>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</sst>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4.085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0</v>
      </c>
      <c r="T6" s="80">
        <v>0</v>
      </c>
      <c r="U6" s="81">
        <f>IFERROR(T6/(Q6),"-")</f>
        <v>0</v>
      </c>
      <c r="V6" s="82">
        <f>IFERROR(K6/SUM(Q6:Q21),"-")</f>
        <v>5666.6666666667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1048900</v>
      </c>
      <c r="AC6" s="85">
        <f>SUM(Y6:Y21)/SUM(K6:K21)</f>
        <v>4.085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0.33333333333333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0.16666666666667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19</v>
      </c>
      <c r="M7" s="80">
        <v>14</v>
      </c>
      <c r="N7" s="80">
        <v>25</v>
      </c>
      <c r="O7" s="91">
        <v>4</v>
      </c>
      <c r="P7" s="92">
        <v>0</v>
      </c>
      <c r="Q7" s="93">
        <f>O7+P7</f>
        <v>4</v>
      </c>
      <c r="R7" s="81">
        <f>IFERROR(Q7/N7,"-")</f>
        <v>0.16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0.25</v>
      </c>
      <c r="Y7" s="186">
        <v>55000</v>
      </c>
      <c r="Z7" s="187">
        <f>IFERROR(Y7/Q7,"-")</f>
        <v>13750</v>
      </c>
      <c r="AA7" s="187">
        <f>IFERROR(Y7/W7,"-")</f>
        <v>55000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55000</v>
      </c>
      <c r="CC7" s="131">
        <f>IFERROR(CB7/BX7,"-")</f>
        <v>27500</v>
      </c>
      <c r="CD7" s="132"/>
      <c r="CE7" s="132"/>
      <c r="CF7" s="132">
        <v>1</v>
      </c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55000</v>
      </c>
      <c r="CR7" s="141">
        <v>55000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5</v>
      </c>
      <c r="P10" s="92">
        <v>0</v>
      </c>
      <c r="Q10" s="93">
        <f>O10+P10</f>
        <v>5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</v>
      </c>
      <c r="V10" s="82"/>
      <c r="W10" s="83">
        <v>1</v>
      </c>
      <c r="X10" s="81">
        <f>IF(Q10=0,"-",W10/Q10)</f>
        <v>0.2</v>
      </c>
      <c r="Y10" s="186">
        <v>280000</v>
      </c>
      <c r="Z10" s="187">
        <f>IFERROR(Y10/Q10,"-")</f>
        <v>56000</v>
      </c>
      <c r="AA10" s="187">
        <f>IFERROR(Y10/W10,"-")</f>
        <v>280000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0.4</v>
      </c>
      <c r="BZ10" s="128">
        <v>1</v>
      </c>
      <c r="CA10" s="129">
        <f>IFERROR(BZ10/BX10,"-")</f>
        <v>0.5</v>
      </c>
      <c r="CB10" s="130">
        <v>280000</v>
      </c>
      <c r="CC10" s="131">
        <f>IFERROR(CB10/BX10,"-")</f>
        <v>140000</v>
      </c>
      <c r="CD10" s="132"/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280000</v>
      </c>
      <c r="CR10" s="141">
        <v>280000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28</v>
      </c>
      <c r="M11" s="80">
        <v>15</v>
      </c>
      <c r="N11" s="80">
        <v>11</v>
      </c>
      <c r="O11" s="91">
        <v>4</v>
      </c>
      <c r="P11" s="92">
        <v>0</v>
      </c>
      <c r="Q11" s="93">
        <f>O11+P11</f>
        <v>4</v>
      </c>
      <c r="R11" s="81">
        <f>IFERROR(Q11/N11,"-")</f>
        <v>0.36363636363636</v>
      </c>
      <c r="S11" s="80">
        <v>2</v>
      </c>
      <c r="T11" s="80">
        <v>1</v>
      </c>
      <c r="U11" s="81">
        <f>IFERROR(T11/(Q11),"-")</f>
        <v>0.25</v>
      </c>
      <c r="V11" s="82"/>
      <c r="W11" s="83">
        <v>2</v>
      </c>
      <c r="X11" s="81">
        <f>IF(Q11=0,"-",W11/Q11)</f>
        <v>0.5</v>
      </c>
      <c r="Y11" s="186">
        <v>133000</v>
      </c>
      <c r="Z11" s="187">
        <f>IFERROR(Y11/Q11,"-")</f>
        <v>33250</v>
      </c>
      <c r="AA11" s="187">
        <f>IFERROR(Y11/W11,"-")</f>
        <v>66500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2</v>
      </c>
      <c r="CH11" s="134">
        <f>IF(Q11=0,"",IF(CG11=0,"",(CG11/Q11)))</f>
        <v>0.5</v>
      </c>
      <c r="CI11" s="135">
        <v>2</v>
      </c>
      <c r="CJ11" s="136">
        <f>IFERROR(CI11/CG11,"-")</f>
        <v>1</v>
      </c>
      <c r="CK11" s="137">
        <v>133000</v>
      </c>
      <c r="CL11" s="138">
        <f>IFERROR(CK11/CG11,"-")</f>
        <v>66500</v>
      </c>
      <c r="CM11" s="139"/>
      <c r="CN11" s="139"/>
      <c r="CO11" s="139">
        <v>2</v>
      </c>
      <c r="CP11" s="140">
        <v>2</v>
      </c>
      <c r="CQ11" s="141">
        <v>133000</v>
      </c>
      <c r="CR11" s="141">
        <v>90000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6</v>
      </c>
      <c r="P14" s="92">
        <v>0</v>
      </c>
      <c r="Q14" s="93">
        <f>O14+P14</f>
        <v>6</v>
      </c>
      <c r="R14" s="81" t="str">
        <f>IFERROR(Q14/N14,"-")</f>
        <v>-</v>
      </c>
      <c r="S14" s="80">
        <v>0</v>
      </c>
      <c r="T14" s="80">
        <v>1</v>
      </c>
      <c r="U14" s="81">
        <f>IFERROR(T14/(Q14),"-")</f>
        <v>0.16666666666667</v>
      </c>
      <c r="V14" s="82"/>
      <c r="W14" s="83">
        <v>1</v>
      </c>
      <c r="X14" s="81">
        <f>IF(Q14=0,"-",W14/Q14)</f>
        <v>0.16666666666667</v>
      </c>
      <c r="Y14" s="186">
        <v>6000</v>
      </c>
      <c r="Z14" s="187">
        <f>IFERROR(Y14/Q14,"-")</f>
        <v>1000</v>
      </c>
      <c r="AA14" s="187">
        <f>IFERROR(Y14/W14,"-")</f>
        <v>6000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0.33333333333333</v>
      </c>
      <c r="BQ14" s="121">
        <v>1</v>
      </c>
      <c r="BR14" s="122">
        <f>IFERROR(BQ14/BO14,"-")</f>
        <v>0.5</v>
      </c>
      <c r="BS14" s="123">
        <v>6000</v>
      </c>
      <c r="BT14" s="124">
        <f>IFERROR(BS14/BO14,"-")</f>
        <v>3000</v>
      </c>
      <c r="BU14" s="125"/>
      <c r="BV14" s="125">
        <v>1</v>
      </c>
      <c r="BW14" s="125"/>
      <c r="BX14" s="126">
        <v>4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6000</v>
      </c>
      <c r="CR14" s="141">
        <v>6000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16</v>
      </c>
      <c r="M15" s="80">
        <v>13</v>
      </c>
      <c r="N15" s="80">
        <v>5</v>
      </c>
      <c r="O15" s="91">
        <v>2</v>
      </c>
      <c r="P15" s="92">
        <v>0</v>
      </c>
      <c r="Q15" s="93">
        <f>O15+P15</f>
        <v>2</v>
      </c>
      <c r="R15" s="81">
        <f>IFERROR(Q15/N15,"-")</f>
        <v>0.4</v>
      </c>
      <c r="S15" s="80">
        <v>1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0.5</v>
      </c>
      <c r="Y15" s="186">
        <v>654000</v>
      </c>
      <c r="Z15" s="187">
        <f>IFERROR(Y15/Q15,"-")</f>
        <v>327000</v>
      </c>
      <c r="AA15" s="187">
        <f>IFERROR(Y15/W15,"-")</f>
        <v>654000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0.5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>
        <v>1</v>
      </c>
      <c r="CA15" s="129">
        <f>IFERROR(BZ15/BX15,"-")</f>
        <v>1</v>
      </c>
      <c r="CB15" s="130">
        <v>654000</v>
      </c>
      <c r="CC15" s="131">
        <f>IFERROR(CB15/BX15,"-")</f>
        <v>654000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654000</v>
      </c>
      <c r="CR15" s="141">
        <v>654000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3</v>
      </c>
      <c r="P16" s="92">
        <v>0</v>
      </c>
      <c r="Q16" s="93">
        <f>O16+P16</f>
        <v>3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2</v>
      </c>
      <c r="X16" s="81">
        <f>IF(Q16=0,"-",W16/Q16)</f>
        <v>0.66666666666667</v>
      </c>
      <c r="Y16" s="186">
        <v>56500</v>
      </c>
      <c r="Z16" s="187">
        <f>IFERROR(Y16/Q16,"-")</f>
        <v>18833.333333333</v>
      </c>
      <c r="AA16" s="187">
        <f>IFERROR(Y16/W16,"-")</f>
        <v>28250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1</v>
      </c>
      <c r="BP16" s="120">
        <f>IF(Q16=0,"",IF(BO16=0,"",(BO16/Q16)))</f>
        <v>0.33333333333333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2</v>
      </c>
      <c r="BY16" s="127">
        <f>IF(Q16=0,"",IF(BX16=0,"",(BX16/Q16)))</f>
        <v>0.66666666666667</v>
      </c>
      <c r="BZ16" s="128">
        <v>2</v>
      </c>
      <c r="CA16" s="129">
        <f>IFERROR(BZ16/BX16,"-")</f>
        <v>1</v>
      </c>
      <c r="CB16" s="130">
        <v>56500</v>
      </c>
      <c r="CC16" s="131">
        <f>IFERROR(CB16/BX16,"-")</f>
        <v>28250</v>
      </c>
      <c r="CD16" s="132">
        <v>1</v>
      </c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56500</v>
      </c>
      <c r="CR16" s="141">
        <v>53500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4</v>
      </c>
      <c r="M17" s="80">
        <v>3</v>
      </c>
      <c r="N17" s="80">
        <v>2</v>
      </c>
      <c r="O17" s="91">
        <v>2</v>
      </c>
      <c r="P17" s="92">
        <v>0</v>
      </c>
      <c r="Q17" s="93">
        <f>O17+P17</f>
        <v>2</v>
      </c>
      <c r="R17" s="81">
        <f>IFERROR(Q17/N17,"-")</f>
        <v>1</v>
      </c>
      <c r="S17" s="80">
        <v>0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0.5</v>
      </c>
      <c r="Y17" s="186">
        <v>78400</v>
      </c>
      <c r="Z17" s="187">
        <f>IFERROR(Y17/Q17,"-")</f>
        <v>39200</v>
      </c>
      <c r="AA17" s="187">
        <f>IFERROR(Y17/W17,"-")</f>
        <v>78400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0.5</v>
      </c>
      <c r="BZ17" s="128">
        <v>1</v>
      </c>
      <c r="CA17" s="129">
        <f>IFERROR(BZ17/BX17,"-")</f>
        <v>1</v>
      </c>
      <c r="CB17" s="130">
        <v>78400</v>
      </c>
      <c r="CC17" s="131">
        <f>IFERROR(CB17/BX17,"-")</f>
        <v>78400</v>
      </c>
      <c r="CD17" s="132"/>
      <c r="CE17" s="132"/>
      <c r="CF17" s="132">
        <v>1</v>
      </c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1</v>
      </c>
      <c r="CQ17" s="141">
        <v>78400</v>
      </c>
      <c r="CR17" s="141">
        <v>78400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18</v>
      </c>
      <c r="P18" s="92">
        <v>0</v>
      </c>
      <c r="Q18" s="93">
        <f>O18+P18</f>
        <v>18</v>
      </c>
      <c r="R18" s="81" t="str">
        <f>IFERROR(Q18/N18,"-")</f>
        <v>-</v>
      </c>
      <c r="S18" s="80">
        <v>2</v>
      </c>
      <c r="T18" s="80">
        <v>1</v>
      </c>
      <c r="U18" s="81">
        <f>IFERROR(T18/(Q18),"-")</f>
        <v>0.055555555555556</v>
      </c>
      <c r="V18" s="82"/>
      <c r="W18" s="83">
        <v>2</v>
      </c>
      <c r="X18" s="81">
        <f>IF(Q18=0,"-",W18/Q18)</f>
        <v>0.11111111111111</v>
      </c>
      <c r="Y18" s="186">
        <v>93000</v>
      </c>
      <c r="Z18" s="187">
        <f>IFERROR(Y18/Q18,"-")</f>
        <v>5166.6666666667</v>
      </c>
      <c r="AA18" s="187">
        <f>IFERROR(Y18/W18,"-")</f>
        <v>46500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0.055555555555556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5</v>
      </c>
      <c r="BG18" s="113">
        <f>IF(Q18=0,"",IF(BF18=0,"",(BF18/Q18)))</f>
        <v>0.27777777777778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8</v>
      </c>
      <c r="BP18" s="120">
        <f>IF(Q18=0,"",IF(BO18=0,"",(BO18/Q18)))</f>
        <v>0.44444444444444</v>
      </c>
      <c r="BQ18" s="121">
        <v>1</v>
      </c>
      <c r="BR18" s="122">
        <f>IFERROR(BQ18/BO18,"-")</f>
        <v>0.125</v>
      </c>
      <c r="BS18" s="123">
        <v>15000</v>
      </c>
      <c r="BT18" s="124">
        <f>IFERROR(BS18/BO18,"-")</f>
        <v>1875</v>
      </c>
      <c r="BU18" s="125"/>
      <c r="BV18" s="125"/>
      <c r="BW18" s="125">
        <v>1</v>
      </c>
      <c r="BX18" s="126">
        <v>3</v>
      </c>
      <c r="BY18" s="127">
        <f>IF(Q18=0,"",IF(BX18=0,"",(BX18/Q18)))</f>
        <v>0.16666666666667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0.055555555555556</v>
      </c>
      <c r="CI18" s="135">
        <v>1</v>
      </c>
      <c r="CJ18" s="136">
        <f>IFERROR(CI18/CG18,"-")</f>
        <v>1</v>
      </c>
      <c r="CK18" s="137">
        <v>78000</v>
      </c>
      <c r="CL18" s="138">
        <f>IFERROR(CK18/CG18,"-")</f>
        <v>78000</v>
      </c>
      <c r="CM18" s="139"/>
      <c r="CN18" s="139"/>
      <c r="CO18" s="139">
        <v>1</v>
      </c>
      <c r="CP18" s="140">
        <v>2</v>
      </c>
      <c r="CQ18" s="141">
        <v>93000</v>
      </c>
      <c r="CR18" s="141">
        <v>78000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48</v>
      </c>
      <c r="M19" s="80">
        <v>29</v>
      </c>
      <c r="N19" s="80">
        <v>4</v>
      </c>
      <c r="O19" s="91">
        <v>6</v>
      </c>
      <c r="P19" s="92">
        <v>0</v>
      </c>
      <c r="Q19" s="93">
        <f>O19+P19</f>
        <v>6</v>
      </c>
      <c r="R19" s="81">
        <f>IFERROR(Q19/N19,"-")</f>
        <v>1.5</v>
      </c>
      <c r="S19" s="80">
        <v>0</v>
      </c>
      <c r="T19" s="80">
        <v>2</v>
      </c>
      <c r="U19" s="81">
        <f>IFERROR(T19/(Q19),"-")</f>
        <v>0.33333333333333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0.16666666666667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2</v>
      </c>
      <c r="BY19" s="127">
        <f>IF(Q19=0,"",IF(BX19=0,"",(BX19/Q19)))</f>
        <v>0.33333333333333</v>
      </c>
      <c r="BZ19" s="128">
        <v>1</v>
      </c>
      <c r="CA19" s="129">
        <f>IFERROR(BZ19/BX19,"-")</f>
        <v>0.5</v>
      </c>
      <c r="CB19" s="130">
        <v>473000</v>
      </c>
      <c r="CC19" s="131">
        <f>IFERROR(CB19/BX19,"-")</f>
        <v>236500</v>
      </c>
      <c r="CD19" s="132"/>
      <c r="CE19" s="132"/>
      <c r="CF19" s="132">
        <v>1</v>
      </c>
      <c r="CG19" s="133">
        <v>3</v>
      </c>
      <c r="CH19" s="134">
        <f>IF(Q19=0,"",IF(CG19=0,"",(CG19/Q19)))</f>
        <v>0.5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>
        <v>473000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2</v>
      </c>
      <c r="P20" s="92">
        <v>1</v>
      </c>
      <c r="Q20" s="93">
        <f>O20+P20</f>
        <v>3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0.33333333333333</v>
      </c>
      <c r="Y20" s="186">
        <v>33000</v>
      </c>
      <c r="Z20" s="187">
        <f>IFERROR(Y20/Q20,"-")</f>
        <v>11000</v>
      </c>
      <c r="AA20" s="187">
        <f>IFERROR(Y20/W20,"-")</f>
        <v>33000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0.33333333333333</v>
      </c>
      <c r="BH20" s="112">
        <v>1</v>
      </c>
      <c r="BI20" s="114">
        <f>IFERROR(BH20/BF20,"-")</f>
        <v>1</v>
      </c>
      <c r="BJ20" s="115">
        <v>33000</v>
      </c>
      <c r="BK20" s="116">
        <f>IFERROR(BJ20/BF20,"-")</f>
        <v>33000</v>
      </c>
      <c r="BL20" s="117"/>
      <c r="BM20" s="117"/>
      <c r="BN20" s="117">
        <v>1</v>
      </c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33000</v>
      </c>
      <c r="CR20" s="141">
        <v>33000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3</v>
      </c>
      <c r="M21" s="80">
        <v>3</v>
      </c>
      <c r="N21" s="80">
        <v>1</v>
      </c>
      <c r="O21" s="91">
        <v>1</v>
      </c>
      <c r="P21" s="92">
        <v>0</v>
      </c>
      <c r="Q21" s="93">
        <f>O21+P21</f>
        <v>1</v>
      </c>
      <c r="R21" s="81">
        <f>IFERROR(Q21/N21,"-")</f>
        <v>1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1</v>
      </c>
      <c r="CI21" s="135"/>
      <c r="CJ21" s="136">
        <f>IFERROR(CI21/CG21,"-")</f>
        <v>0</v>
      </c>
      <c r="CK21" s="137"/>
      <c r="CL21" s="138">
        <f>IFERROR(CK21/CG21,"-")</f>
        <v>0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0.215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270000</v>
      </c>
      <c r="L22" s="80">
        <v>0</v>
      </c>
      <c r="M22" s="80">
        <v>0</v>
      </c>
      <c r="N22" s="80">
        <v>0</v>
      </c>
      <c r="O22" s="91">
        <v>4</v>
      </c>
      <c r="P22" s="92">
        <v>0</v>
      </c>
      <c r="Q22" s="93">
        <f>O22+P22</f>
        <v>4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5510.2040816327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-211950</v>
      </c>
      <c r="AC22" s="85">
        <f>SUM(Y22:Y27)/SUM(K22:K27)</f>
        <v>0.215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14</v>
      </c>
      <c r="P23" s="92">
        <v>0</v>
      </c>
      <c r="Q23" s="93">
        <f>O23+P23</f>
        <v>14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0.071428571428571</v>
      </c>
      <c r="V23" s="82"/>
      <c r="W23" s="83">
        <v>3</v>
      </c>
      <c r="X23" s="81">
        <f>IF(Q23=0,"-",W23/Q23)</f>
        <v>0.21428571428571</v>
      </c>
      <c r="Y23" s="186">
        <v>53000</v>
      </c>
      <c r="Z23" s="187">
        <f>IFERROR(Y23/Q23,"-")</f>
        <v>3785.7142857143</v>
      </c>
      <c r="AA23" s="187">
        <f>IFERROR(Y23/W23,"-")</f>
        <v>17666.666666667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0.071428571428571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0.071428571428571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7</v>
      </c>
      <c r="BP23" s="120">
        <f>IF(Q23=0,"",IF(BO23=0,"",(BO23/Q23)))</f>
        <v>0.5</v>
      </c>
      <c r="BQ23" s="121">
        <v>1</v>
      </c>
      <c r="BR23" s="122">
        <f>IFERROR(BQ23/BO23,"-")</f>
        <v>0.14285714285714</v>
      </c>
      <c r="BS23" s="123">
        <v>10000</v>
      </c>
      <c r="BT23" s="124">
        <f>IFERROR(BS23/BO23,"-")</f>
        <v>1428.5714285714</v>
      </c>
      <c r="BU23" s="125"/>
      <c r="BV23" s="125">
        <v>1</v>
      </c>
      <c r="BW23" s="125"/>
      <c r="BX23" s="126">
        <v>5</v>
      </c>
      <c r="BY23" s="127">
        <f>IF(Q23=0,"",IF(BX23=0,"",(BX23/Q23)))</f>
        <v>0.35714285714286</v>
      </c>
      <c r="BZ23" s="128">
        <v>2</v>
      </c>
      <c r="CA23" s="129">
        <f>IFERROR(BZ23/BX23,"-")</f>
        <v>0.4</v>
      </c>
      <c r="CB23" s="130">
        <v>43000</v>
      </c>
      <c r="CC23" s="131">
        <f>IFERROR(CB23/BX23,"-")</f>
        <v>8600</v>
      </c>
      <c r="CD23" s="132"/>
      <c r="CE23" s="132">
        <v>1</v>
      </c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3</v>
      </c>
      <c r="CQ23" s="141">
        <v>53000</v>
      </c>
      <c r="CR23" s="141">
        <v>23000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71</v>
      </c>
      <c r="F24" s="189" t="s">
        <v>72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14</v>
      </c>
      <c r="P24" s="92">
        <v>0</v>
      </c>
      <c r="Q24" s="93">
        <f>O24+P24</f>
        <v>14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0.071428571428571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0.071428571428571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2</v>
      </c>
      <c r="BG24" s="113">
        <f>IF(Q24=0,"",IF(BF24=0,"",(BF24/Q24)))</f>
        <v>0.14285714285714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4</v>
      </c>
      <c r="BP24" s="120">
        <f>IF(Q24=0,"",IF(BO24=0,"",(BO24/Q24)))</f>
        <v>0.28571428571429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6</v>
      </c>
      <c r="BY24" s="127">
        <f>IF(Q24=0,"",IF(BX24=0,"",(BX24/Q24)))</f>
        <v>0.42857142857143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0.071428571428571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96</v>
      </c>
      <c r="C25" s="189" t="s">
        <v>58</v>
      </c>
      <c r="D25" s="189"/>
      <c r="E25" s="189" t="s">
        <v>97</v>
      </c>
      <c r="F25" s="189" t="s">
        <v>98</v>
      </c>
      <c r="G25" s="189" t="s">
        <v>99</v>
      </c>
      <c r="H25" s="89"/>
      <c r="I25" s="89" t="s">
        <v>90</v>
      </c>
      <c r="J25" s="89"/>
      <c r="K25" s="181"/>
      <c r="L25" s="80">
        <v>4</v>
      </c>
      <c r="M25" s="80">
        <v>0</v>
      </c>
      <c r="N25" s="80">
        <v>12</v>
      </c>
      <c r="O25" s="91">
        <v>1</v>
      </c>
      <c r="P25" s="92">
        <v>0</v>
      </c>
      <c r="Q25" s="93">
        <f>O25+P25</f>
        <v>1</v>
      </c>
      <c r="R25" s="81">
        <f>IFERROR(Q25/N25,"-")</f>
        <v>0.083333333333333</v>
      </c>
      <c r="S25" s="80">
        <v>0</v>
      </c>
      <c r="T25" s="80">
        <v>1</v>
      </c>
      <c r="U25" s="81">
        <f>IFERROR(T25/(Q25),"-")</f>
        <v>1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1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100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11</v>
      </c>
      <c r="P26" s="92">
        <v>0</v>
      </c>
      <c r="Q26" s="93">
        <f>O26+P26</f>
        <v>11</v>
      </c>
      <c r="R26" s="81" t="str">
        <f>IFERROR(Q26/N26,"-")</f>
        <v>-</v>
      </c>
      <c r="S26" s="80">
        <v>1</v>
      </c>
      <c r="T26" s="80">
        <v>1</v>
      </c>
      <c r="U26" s="81">
        <f>IFERROR(T26/(Q26),"-")</f>
        <v>0.090909090909091</v>
      </c>
      <c r="V26" s="82"/>
      <c r="W26" s="83">
        <v>1</v>
      </c>
      <c r="X26" s="81">
        <f>IF(Q26=0,"-",W26/Q26)</f>
        <v>0.090909090909091</v>
      </c>
      <c r="Y26" s="186">
        <v>3000</v>
      </c>
      <c r="Z26" s="187">
        <f>IFERROR(Y26/Q26,"-")</f>
        <v>272.72727272727</v>
      </c>
      <c r="AA26" s="187">
        <f>IFERROR(Y26/W26,"-")</f>
        <v>3000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3</v>
      </c>
      <c r="BG26" s="113">
        <f>IF(Q26=0,"",IF(BF26=0,"",(BF26/Q26)))</f>
        <v>0.27272727272727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4</v>
      </c>
      <c r="BP26" s="120">
        <f>IF(Q26=0,"",IF(BO26=0,"",(BO26/Q26)))</f>
        <v>0.36363636363636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3</v>
      </c>
      <c r="BY26" s="127">
        <f>IF(Q26=0,"",IF(BX26=0,"",(BX26/Q26)))</f>
        <v>0.27272727272727</v>
      </c>
      <c r="BZ26" s="128">
        <v>1</v>
      </c>
      <c r="CA26" s="129">
        <f>IFERROR(BZ26/BX26,"-")</f>
        <v>0.33333333333333</v>
      </c>
      <c r="CB26" s="130">
        <v>3000</v>
      </c>
      <c r="CC26" s="131">
        <f>IFERROR(CB26/BX26,"-")</f>
        <v>1000</v>
      </c>
      <c r="CD26" s="132">
        <v>1</v>
      </c>
      <c r="CE26" s="132"/>
      <c r="CF26" s="132"/>
      <c r="CG26" s="133">
        <v>1</v>
      </c>
      <c r="CH26" s="134">
        <f>IF(Q26=0,"",IF(CG26=0,"",(CG26/Q26)))</f>
        <v>0.090909090909091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1</v>
      </c>
      <c r="CQ26" s="141">
        <v>3000</v>
      </c>
      <c r="CR26" s="141">
        <v>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81</v>
      </c>
      <c r="M27" s="80">
        <v>39</v>
      </c>
      <c r="N27" s="80">
        <v>20</v>
      </c>
      <c r="O27" s="91">
        <v>5</v>
      </c>
      <c r="P27" s="92">
        <v>0</v>
      </c>
      <c r="Q27" s="93">
        <f>O27+P27</f>
        <v>5</v>
      </c>
      <c r="R27" s="81">
        <f>IFERROR(Q27/N27,"-")</f>
        <v>0.25</v>
      </c>
      <c r="S27" s="80">
        <v>1</v>
      </c>
      <c r="T27" s="80">
        <v>1</v>
      </c>
      <c r="U27" s="81">
        <f>IFERROR(T27/(Q27),"-")</f>
        <v>0.2</v>
      </c>
      <c r="V27" s="82"/>
      <c r="W27" s="83">
        <v>1</v>
      </c>
      <c r="X27" s="81">
        <f>IF(Q27=0,"-",W27/Q27)</f>
        <v>0.2</v>
      </c>
      <c r="Y27" s="186">
        <v>2050</v>
      </c>
      <c r="Z27" s="187">
        <f>IFERROR(Y27/Q27,"-")</f>
        <v>410</v>
      </c>
      <c r="AA27" s="187">
        <f>IFERROR(Y27/W27,"-")</f>
        <v>2050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0.4</v>
      </c>
      <c r="BZ27" s="128">
        <v>2</v>
      </c>
      <c r="CA27" s="129">
        <f>IFERROR(BZ27/BX27,"-")</f>
        <v>1</v>
      </c>
      <c r="CB27" s="130">
        <v>269050</v>
      </c>
      <c r="CC27" s="131">
        <f>IFERROR(CB27/BX27,"-")</f>
        <v>134525</v>
      </c>
      <c r="CD27" s="132"/>
      <c r="CE27" s="132"/>
      <c r="CF27" s="132">
        <v>2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2050</v>
      </c>
      <c r="CR27" s="141">
        <v>267000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0.11071428571429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5</v>
      </c>
      <c r="P28" s="92">
        <v>0</v>
      </c>
      <c r="Q28" s="93">
        <f>O28+P28</f>
        <v>5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28000</v>
      </c>
      <c r="W28" s="83">
        <v>1</v>
      </c>
      <c r="X28" s="81">
        <f>IF(Q28=0,"-",W28/Q28)</f>
        <v>0.2</v>
      </c>
      <c r="Y28" s="186">
        <v>31000</v>
      </c>
      <c r="Z28" s="187">
        <f>IFERROR(Y28/Q28,"-")</f>
        <v>6200</v>
      </c>
      <c r="AA28" s="187">
        <f>IFERROR(Y28/W28,"-")</f>
        <v>31000</v>
      </c>
      <c r="AB28" s="181">
        <f>SUM(Y28:Y32)-SUM(K28:K32)</f>
        <v>-249000</v>
      </c>
      <c r="AC28" s="85">
        <f>SUM(Y28:Y32)/SUM(K28:K32)</f>
        <v>0.11071428571429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2</v>
      </c>
      <c r="AO28" s="101">
        <f>IF(Q28=0,"",IF(AN28=0,"",(AN28/Q28)))</f>
        <v>0.4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0.2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0.2</v>
      </c>
      <c r="CI28" s="135">
        <v>1</v>
      </c>
      <c r="CJ28" s="136">
        <f>IFERROR(CI28/CG28,"-")</f>
        <v>1</v>
      </c>
      <c r="CK28" s="137">
        <v>31000</v>
      </c>
      <c r="CL28" s="138">
        <f>IFERROR(CK28/CG28,"-")</f>
        <v>31000</v>
      </c>
      <c r="CM28" s="139"/>
      <c r="CN28" s="139"/>
      <c r="CO28" s="139">
        <v>1</v>
      </c>
      <c r="CP28" s="140">
        <v>1</v>
      </c>
      <c r="CQ28" s="141">
        <v>31000</v>
      </c>
      <c r="CR28" s="141">
        <v>31000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101</v>
      </c>
      <c r="F29" s="189" t="s">
        <v>102</v>
      </c>
      <c r="G29" s="189" t="s">
        <v>61</v>
      </c>
      <c r="H29" s="89"/>
      <c r="I29" s="89" t="s">
        <v>109</v>
      </c>
      <c r="J29" s="89"/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111</v>
      </c>
      <c r="C30" s="189" t="s">
        <v>58</v>
      </c>
      <c r="D30" s="189"/>
      <c r="E30" s="189" t="s">
        <v>112</v>
      </c>
      <c r="F30" s="189" t="s">
        <v>113</v>
      </c>
      <c r="G30" s="189" t="s">
        <v>99</v>
      </c>
      <c r="H30" s="89"/>
      <c r="I30" s="89" t="s">
        <v>109</v>
      </c>
      <c r="J30" s="89"/>
      <c r="K30" s="181"/>
      <c r="L30" s="80">
        <v>2</v>
      </c>
      <c r="M30" s="80">
        <v>0</v>
      </c>
      <c r="N30" s="80">
        <v>5</v>
      </c>
      <c r="O30" s="91">
        <v>1</v>
      </c>
      <c r="P30" s="92">
        <v>0</v>
      </c>
      <c r="Q30" s="93">
        <f>O30+P30</f>
        <v>1</v>
      </c>
      <c r="R30" s="81">
        <f>IFERROR(Q30/N30,"-")</f>
        <v>0.2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1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114</v>
      </c>
      <c r="C31" s="189" t="s">
        <v>58</v>
      </c>
      <c r="D31" s="189"/>
      <c r="E31" s="189" t="s">
        <v>93</v>
      </c>
      <c r="F31" s="189" t="s">
        <v>94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2</v>
      </c>
      <c r="P31" s="92">
        <v>0</v>
      </c>
      <c r="Q31" s="93">
        <f>O31+P31</f>
        <v>2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115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40</v>
      </c>
      <c r="M32" s="80">
        <v>8</v>
      </c>
      <c r="N32" s="80">
        <v>1</v>
      </c>
      <c r="O32" s="91">
        <v>1</v>
      </c>
      <c r="P32" s="92">
        <v>0</v>
      </c>
      <c r="Q32" s="93">
        <f>O32+P32</f>
        <v>1</v>
      </c>
      <c r="R32" s="81">
        <f>IFERROR(Q32/N32,"-")</f>
        <v>1</v>
      </c>
      <c r="S32" s="80">
        <v>0</v>
      </c>
      <c r="T32" s="80">
        <v>1</v>
      </c>
      <c r="U32" s="81">
        <f>IFERROR(T32/(Q32),"-")</f>
        <v>1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0.076666666666667</v>
      </c>
      <c r="B33" s="189" t="s">
        <v>116</v>
      </c>
      <c r="C33" s="189" t="s">
        <v>58</v>
      </c>
      <c r="D33" s="189"/>
      <c r="E33" s="189" t="s">
        <v>106</v>
      </c>
      <c r="F33" s="189" t="s">
        <v>107</v>
      </c>
      <c r="G33" s="189" t="s">
        <v>61</v>
      </c>
      <c r="H33" s="89" t="s">
        <v>117</v>
      </c>
      <c r="I33" s="89" t="s">
        <v>118</v>
      </c>
      <c r="J33" s="89" t="s">
        <v>119</v>
      </c>
      <c r="K33" s="181">
        <v>300000</v>
      </c>
      <c r="L33" s="80">
        <v>0</v>
      </c>
      <c r="M33" s="80">
        <v>0</v>
      </c>
      <c r="N33" s="80">
        <v>0</v>
      </c>
      <c r="O33" s="91">
        <v>10</v>
      </c>
      <c r="P33" s="92">
        <v>0</v>
      </c>
      <c r="Q33" s="93">
        <f>O33+P33</f>
        <v>10</v>
      </c>
      <c r="R33" s="81" t="str">
        <f>IFERROR(Q33/N33,"-")</f>
        <v>-</v>
      </c>
      <c r="S33" s="80">
        <v>1</v>
      </c>
      <c r="T33" s="80">
        <v>1</v>
      </c>
      <c r="U33" s="81">
        <f>IFERROR(T33/(Q33),"-")</f>
        <v>0.1</v>
      </c>
      <c r="V33" s="82">
        <f>IFERROR(K33/SUM(Q33:Q37),"-")</f>
        <v>11538.461538462</v>
      </c>
      <c r="W33" s="83">
        <v>1</v>
      </c>
      <c r="X33" s="81">
        <f>IF(Q33=0,"-",W33/Q33)</f>
        <v>0.1</v>
      </c>
      <c r="Y33" s="186">
        <v>23000</v>
      </c>
      <c r="Z33" s="187">
        <f>IFERROR(Y33/Q33,"-")</f>
        <v>2300</v>
      </c>
      <c r="AA33" s="187">
        <f>IFERROR(Y33/W33,"-")</f>
        <v>23000</v>
      </c>
      <c r="AB33" s="181">
        <f>SUM(Y33:Y37)-SUM(K33:K37)</f>
        <v>-277000</v>
      </c>
      <c r="AC33" s="85">
        <f>SUM(Y33:Y37)/SUM(K33:K37)</f>
        <v>0.076666666666667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0.2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0.2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4</v>
      </c>
      <c r="BY33" s="127">
        <f>IF(Q33=0,"",IF(BX33=0,"",(BX33/Q33)))</f>
        <v>0.4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2</v>
      </c>
      <c r="CH33" s="134">
        <f>IF(Q33=0,"",IF(CG33=0,"",(CG33/Q33)))</f>
        <v>0.2</v>
      </c>
      <c r="CI33" s="135">
        <v>1</v>
      </c>
      <c r="CJ33" s="136">
        <f>IFERROR(CI33/CG33,"-")</f>
        <v>0.5</v>
      </c>
      <c r="CK33" s="137">
        <v>23000</v>
      </c>
      <c r="CL33" s="138">
        <f>IFERROR(CK33/CG33,"-")</f>
        <v>11500</v>
      </c>
      <c r="CM33" s="139"/>
      <c r="CN33" s="139"/>
      <c r="CO33" s="139">
        <v>1</v>
      </c>
      <c r="CP33" s="140">
        <v>1</v>
      </c>
      <c r="CQ33" s="141">
        <v>23000</v>
      </c>
      <c r="CR33" s="141">
        <v>23000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120</v>
      </c>
      <c r="C34" s="189" t="s">
        <v>58</v>
      </c>
      <c r="D34" s="189"/>
      <c r="E34" s="189" t="s">
        <v>87</v>
      </c>
      <c r="F34" s="189" t="s">
        <v>88</v>
      </c>
      <c r="G34" s="189" t="s">
        <v>61</v>
      </c>
      <c r="H34" s="89"/>
      <c r="I34" s="89" t="s">
        <v>118</v>
      </c>
      <c r="J34" s="89"/>
      <c r="K34" s="181"/>
      <c r="L34" s="80">
        <v>0</v>
      </c>
      <c r="M34" s="80">
        <v>0</v>
      </c>
      <c r="N34" s="80">
        <v>0</v>
      </c>
      <c r="O34" s="91">
        <v>8</v>
      </c>
      <c r="P34" s="92">
        <v>0</v>
      </c>
      <c r="Q34" s="93">
        <f>O34+P34</f>
        <v>8</v>
      </c>
      <c r="R34" s="81" t="str">
        <f>IFERROR(Q34/N34,"-")</f>
        <v>-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0.125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4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2</v>
      </c>
      <c r="BY34" s="127">
        <f>IF(Q34=0,"",IF(BX34=0,"",(BX34/Q34)))</f>
        <v>0.25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0.125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121</v>
      </c>
      <c r="C35" s="189" t="s">
        <v>58</v>
      </c>
      <c r="D35" s="189"/>
      <c r="E35" s="189" t="s">
        <v>122</v>
      </c>
      <c r="F35" s="189" t="s">
        <v>123</v>
      </c>
      <c r="G35" s="189" t="s">
        <v>99</v>
      </c>
      <c r="H35" s="89"/>
      <c r="I35" s="89" t="s">
        <v>118</v>
      </c>
      <c r="J35" s="89"/>
      <c r="K35" s="181"/>
      <c r="L35" s="80">
        <v>6</v>
      </c>
      <c r="M35" s="80">
        <v>0</v>
      </c>
      <c r="N35" s="80">
        <v>47</v>
      </c>
      <c r="O35" s="91">
        <v>2</v>
      </c>
      <c r="P35" s="92">
        <v>0</v>
      </c>
      <c r="Q35" s="93">
        <f>O35+P35</f>
        <v>2</v>
      </c>
      <c r="R35" s="81">
        <f>IFERROR(Q35/N35,"-")</f>
        <v>0.042553191489362</v>
      </c>
      <c r="S35" s="80">
        <v>0</v>
      </c>
      <c r="T35" s="80">
        <v>1</v>
      </c>
      <c r="U35" s="81">
        <f>IFERROR(T35/(Q35),"-")</f>
        <v>0.5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>
        <v>1</v>
      </c>
      <c r="AF35" s="95">
        <f>IF(Q35=0,"",IF(AE35=0,"",(AE35/Q35)))</f>
        <v>0.5</v>
      </c>
      <c r="AG35" s="94"/>
      <c r="AH35" s="96">
        <f>IFERROR(AG35/AE35,"-")</f>
        <v>0</v>
      </c>
      <c r="AI35" s="97"/>
      <c r="AJ35" s="98">
        <f>IFERROR(AI35/AE35,"-")</f>
        <v>0</v>
      </c>
      <c r="AK35" s="99"/>
      <c r="AL35" s="99"/>
      <c r="AM35" s="99"/>
      <c r="AN35" s="100">
        <v>1</v>
      </c>
      <c r="AO35" s="101">
        <f>IF(Q35=0,"",IF(AN35=0,"",(AN35/Q35)))</f>
        <v>0.5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124</v>
      </c>
      <c r="C36" s="189" t="s">
        <v>58</v>
      </c>
      <c r="D36" s="189"/>
      <c r="E36" s="189" t="s">
        <v>87</v>
      </c>
      <c r="F36" s="189" t="s">
        <v>125</v>
      </c>
      <c r="G36" s="189" t="s">
        <v>61</v>
      </c>
      <c r="H36" s="89"/>
      <c r="I36" s="89" t="s">
        <v>118</v>
      </c>
      <c r="J36" s="89"/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126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65</v>
      </c>
      <c r="M37" s="80">
        <v>37</v>
      </c>
      <c r="N37" s="80">
        <v>29</v>
      </c>
      <c r="O37" s="91">
        <v>6</v>
      </c>
      <c r="P37" s="92">
        <v>0</v>
      </c>
      <c r="Q37" s="93">
        <f>O37+P37</f>
        <v>6</v>
      </c>
      <c r="R37" s="81">
        <f>IFERROR(Q37/N37,"-")</f>
        <v>0.20689655172414</v>
      </c>
      <c r="S37" s="80">
        <v>0</v>
      </c>
      <c r="T37" s="80">
        <v>1</v>
      </c>
      <c r="U37" s="81">
        <f>IFERROR(T37/(Q37),"-")</f>
        <v>0.16666666666667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0.16666666666667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1</v>
      </c>
      <c r="BG37" s="113">
        <f>IF(Q37=0,"",IF(BF37=0,"",(BF37/Q37)))</f>
        <v>0.16666666666667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3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0.16666666666667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0.10833333333333</v>
      </c>
      <c r="B38" s="189" t="s">
        <v>127</v>
      </c>
      <c r="C38" s="189" t="s">
        <v>58</v>
      </c>
      <c r="D38" s="189"/>
      <c r="E38" s="189" t="s">
        <v>128</v>
      </c>
      <c r="F38" s="189" t="s">
        <v>129</v>
      </c>
      <c r="G38" s="189" t="s">
        <v>61</v>
      </c>
      <c r="H38" s="89" t="s">
        <v>130</v>
      </c>
      <c r="I38" s="89" t="s">
        <v>131</v>
      </c>
      <c r="J38" s="89" t="s">
        <v>132</v>
      </c>
      <c r="K38" s="181">
        <v>240000</v>
      </c>
      <c r="L38" s="80">
        <v>0</v>
      </c>
      <c r="M38" s="80">
        <v>0</v>
      </c>
      <c r="N38" s="80">
        <v>0</v>
      </c>
      <c r="O38" s="91">
        <v>1</v>
      </c>
      <c r="P38" s="92">
        <v>0</v>
      </c>
      <c r="Q38" s="93">
        <f>O38+P38</f>
        <v>1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1</v>
      </c>
      <c r="V38" s="82">
        <f>IFERROR(K38/SUM(Q38:Q47),"-")</f>
        <v>11428.571428571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-214000</v>
      </c>
      <c r="AC38" s="85">
        <f>SUM(Y38:Y47)/SUM(K38:K47)</f>
        <v>0.10833333333333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133</v>
      </c>
      <c r="C39" s="189" t="s">
        <v>58</v>
      </c>
      <c r="D39" s="189"/>
      <c r="E39" s="189" t="s">
        <v>134</v>
      </c>
      <c r="F39" s="189" t="s">
        <v>135</v>
      </c>
      <c r="G39" s="189" t="s">
        <v>61</v>
      </c>
      <c r="H39" s="89" t="s">
        <v>136</v>
      </c>
      <c r="I39" s="89" t="s">
        <v>131</v>
      </c>
      <c r="J39" s="89" t="s">
        <v>132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2</v>
      </c>
      <c r="U39" s="81">
        <f>IFERROR(T39/(Q39),"-")</f>
        <v>0.28571428571429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0.14285714285714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1</v>
      </c>
      <c r="BP39" s="120">
        <f>IF(Q39=0,"",IF(BO39=0,"",(BO39/Q39)))</f>
        <v>0.14285714285714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4</v>
      </c>
      <c r="BY39" s="127">
        <f>IF(Q39=0,"",IF(BX39=0,"",(BX39/Q39)))</f>
        <v>0.57142857142857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0.14285714285714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137</v>
      </c>
      <c r="C40" s="189" t="s">
        <v>58</v>
      </c>
      <c r="D40" s="189"/>
      <c r="E40" s="189" t="s">
        <v>138</v>
      </c>
      <c r="F40" s="189" t="s">
        <v>139</v>
      </c>
      <c r="G40" s="189" t="s">
        <v>61</v>
      </c>
      <c r="H40" s="89" t="s">
        <v>140</v>
      </c>
      <c r="I40" s="89" t="s">
        <v>131</v>
      </c>
      <c r="J40" s="89" t="s">
        <v>132</v>
      </c>
      <c r="K40" s="181"/>
      <c r="L40" s="80">
        <v>0</v>
      </c>
      <c r="M40" s="80">
        <v>0</v>
      </c>
      <c r="N40" s="80">
        <v>0</v>
      </c>
      <c r="O40" s="91">
        <v>0</v>
      </c>
      <c r="P40" s="92">
        <v>0</v>
      </c>
      <c r="Q40" s="93">
        <f>O40+P40</f>
        <v>0</v>
      </c>
      <c r="R40" s="81" t="str">
        <f>IFERROR(Q40/N40,"-")</f>
        <v>-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142</v>
      </c>
      <c r="F41" s="189" t="s">
        <v>143</v>
      </c>
      <c r="G41" s="189" t="s">
        <v>61</v>
      </c>
      <c r="H41" s="89" t="s">
        <v>144</v>
      </c>
      <c r="I41" s="89" t="s">
        <v>131</v>
      </c>
      <c r="J41" s="89" t="s">
        <v>132</v>
      </c>
      <c r="K41" s="181"/>
      <c r="L41" s="80">
        <v>0</v>
      </c>
      <c r="M41" s="80">
        <v>0</v>
      </c>
      <c r="N41" s="80">
        <v>0</v>
      </c>
      <c r="O41" s="91">
        <v>6</v>
      </c>
      <c r="P41" s="92">
        <v>0</v>
      </c>
      <c r="Q41" s="93">
        <f>O41+P41</f>
        <v>6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0.16666666666667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>
        <v>2</v>
      </c>
      <c r="AX41" s="107">
        <f>IF(Q41=0,"",IF(AW41=0,"",(AW41/Q41)))</f>
        <v>0.33333333333333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>
        <v>2</v>
      </c>
      <c r="BG41" s="113">
        <f>IF(Q41=0,"",IF(BF41=0,"",(BF41/Q41)))</f>
        <v>0.33333333333333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>
        <v>1</v>
      </c>
      <c r="BY41" s="127">
        <f>IF(Q41=0,"",IF(BX41=0,"",(BX41/Q41)))</f>
        <v>0.16666666666667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145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146</v>
      </c>
      <c r="I42" s="89"/>
      <c r="J42" s="89"/>
      <c r="K42" s="181"/>
      <c r="L42" s="80">
        <v>5</v>
      </c>
      <c r="M42" s="80">
        <v>5</v>
      </c>
      <c r="N42" s="80">
        <v>1</v>
      </c>
      <c r="O42" s="91">
        <v>2</v>
      </c>
      <c r="P42" s="92">
        <v>0</v>
      </c>
      <c r="Q42" s="93">
        <f>O42+P42</f>
        <v>2</v>
      </c>
      <c r="R42" s="81">
        <f>IFERROR(Q42/N42,"-")</f>
        <v>2</v>
      </c>
      <c r="S42" s="80">
        <v>1</v>
      </c>
      <c r="T42" s="80">
        <v>1</v>
      </c>
      <c r="U42" s="81">
        <f>IFERROR(T42/(Q42),"-")</f>
        <v>0.5</v>
      </c>
      <c r="V42" s="82"/>
      <c r="W42" s="83">
        <v>1</v>
      </c>
      <c r="X42" s="81">
        <f>IF(Q42=0,"-",W42/Q42)</f>
        <v>0.5</v>
      </c>
      <c r="Y42" s="186">
        <v>6000</v>
      </c>
      <c r="Z42" s="187">
        <f>IFERROR(Y42/Q42,"-")</f>
        <v>3000</v>
      </c>
      <c r="AA42" s="187">
        <f>IFERROR(Y42/W42,"-")</f>
        <v>6000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1</v>
      </c>
      <c r="BZ42" s="128">
        <v>2</v>
      </c>
      <c r="CA42" s="129">
        <f>IFERROR(BZ42/BX42,"-")</f>
        <v>1</v>
      </c>
      <c r="CB42" s="130">
        <v>75000</v>
      </c>
      <c r="CC42" s="131">
        <f>IFERROR(CB42/BX42,"-")</f>
        <v>37500</v>
      </c>
      <c r="CD42" s="132"/>
      <c r="CE42" s="132">
        <v>1</v>
      </c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6000</v>
      </c>
      <c r="CR42" s="141">
        <v>69000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147</v>
      </c>
      <c r="C43" s="189" t="s">
        <v>58</v>
      </c>
      <c r="D43" s="189"/>
      <c r="E43" s="189" t="s">
        <v>148</v>
      </c>
      <c r="F43" s="189" t="s">
        <v>149</v>
      </c>
      <c r="G43" s="189" t="s">
        <v>61</v>
      </c>
      <c r="H43" s="89" t="s">
        <v>130</v>
      </c>
      <c r="I43" s="89" t="s">
        <v>131</v>
      </c>
      <c r="J43" s="89" t="s">
        <v>150</v>
      </c>
      <c r="K43" s="181"/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151</v>
      </c>
      <c r="C44" s="189" t="s">
        <v>58</v>
      </c>
      <c r="D44" s="189"/>
      <c r="E44" s="189" t="s">
        <v>152</v>
      </c>
      <c r="F44" s="189" t="s">
        <v>107</v>
      </c>
      <c r="G44" s="189" t="s">
        <v>61</v>
      </c>
      <c r="H44" s="89" t="s">
        <v>136</v>
      </c>
      <c r="I44" s="89" t="s">
        <v>131</v>
      </c>
      <c r="J44" s="89" t="s">
        <v>150</v>
      </c>
      <c r="K44" s="181"/>
      <c r="L44" s="80">
        <v>0</v>
      </c>
      <c r="M44" s="80">
        <v>0</v>
      </c>
      <c r="N44" s="80">
        <v>0</v>
      </c>
      <c r="O44" s="91">
        <v>0</v>
      </c>
      <c r="P44" s="92">
        <v>0</v>
      </c>
      <c r="Q44" s="93">
        <f>O44+P44</f>
        <v>0</v>
      </c>
      <c r="R44" s="81" t="str">
        <f>IFERROR(Q44/N44,"-")</f>
        <v>-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153</v>
      </c>
      <c r="C45" s="189" t="s">
        <v>58</v>
      </c>
      <c r="D45" s="189"/>
      <c r="E45" s="189" t="s">
        <v>97</v>
      </c>
      <c r="F45" s="189" t="s">
        <v>98</v>
      </c>
      <c r="G45" s="189" t="s">
        <v>99</v>
      </c>
      <c r="H45" s="89" t="s">
        <v>140</v>
      </c>
      <c r="I45" s="89" t="s">
        <v>131</v>
      </c>
      <c r="J45" s="89" t="s">
        <v>150</v>
      </c>
      <c r="K45" s="181"/>
      <c r="L45" s="80">
        <v>2</v>
      </c>
      <c r="M45" s="80">
        <v>0</v>
      </c>
      <c r="N45" s="80">
        <v>9</v>
      </c>
      <c r="O45" s="91">
        <v>1</v>
      </c>
      <c r="P45" s="92">
        <v>0</v>
      </c>
      <c r="Q45" s="93">
        <f>O45+P45</f>
        <v>1</v>
      </c>
      <c r="R45" s="81">
        <f>IFERROR(Q45/N45,"-")</f>
        <v>0.11111111111111</v>
      </c>
      <c r="S45" s="80">
        <v>1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1</v>
      </c>
      <c r="Y45" s="186">
        <v>20000</v>
      </c>
      <c r="Z45" s="187">
        <f>IFERROR(Y45/Q45,"-")</f>
        <v>20000</v>
      </c>
      <c r="AA45" s="187">
        <f>IFERROR(Y45/W45,"-")</f>
        <v>20000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>
        <v>1</v>
      </c>
      <c r="CH45" s="134">
        <f>IF(Q45=0,"",IF(CG45=0,"",(CG45/Q45)))</f>
        <v>1</v>
      </c>
      <c r="CI45" s="135">
        <v>1</v>
      </c>
      <c r="CJ45" s="136">
        <f>IFERROR(CI45/CG45,"-")</f>
        <v>1</v>
      </c>
      <c r="CK45" s="137">
        <v>20000</v>
      </c>
      <c r="CL45" s="138">
        <f>IFERROR(CK45/CG45,"-")</f>
        <v>20000</v>
      </c>
      <c r="CM45" s="139"/>
      <c r="CN45" s="139">
        <v>1</v>
      </c>
      <c r="CO45" s="139"/>
      <c r="CP45" s="140">
        <v>1</v>
      </c>
      <c r="CQ45" s="141">
        <v>20000</v>
      </c>
      <c r="CR45" s="141">
        <v>20000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155</v>
      </c>
      <c r="F46" s="189" t="s">
        <v>156</v>
      </c>
      <c r="G46" s="189" t="s">
        <v>61</v>
      </c>
      <c r="H46" s="89" t="s">
        <v>144</v>
      </c>
      <c r="I46" s="89" t="s">
        <v>131</v>
      </c>
      <c r="J46" s="89" t="s">
        <v>157</v>
      </c>
      <c r="K46" s="181"/>
      <c r="L46" s="80">
        <v>0</v>
      </c>
      <c r="M46" s="80">
        <v>0</v>
      </c>
      <c r="N46" s="80">
        <v>0</v>
      </c>
      <c r="O46" s="91">
        <v>2</v>
      </c>
      <c r="P46" s="92">
        <v>0</v>
      </c>
      <c r="Q46" s="93">
        <f>O46+P46</f>
        <v>2</v>
      </c>
      <c r="R46" s="81" t="str">
        <f>IFERROR(Q46/N46,"-")</f>
        <v>-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0.5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158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 t="s">
        <v>146</v>
      </c>
      <c r="I47" s="89"/>
      <c r="J47" s="89"/>
      <c r="K47" s="181"/>
      <c r="L47" s="80">
        <v>12</v>
      </c>
      <c r="M47" s="80">
        <v>9</v>
      </c>
      <c r="N47" s="80">
        <v>0</v>
      </c>
      <c r="O47" s="91">
        <v>0</v>
      </c>
      <c r="P47" s="92">
        <v>0</v>
      </c>
      <c r="Q47" s="93">
        <f>O47+P47</f>
        <v>0</v>
      </c>
      <c r="R47" s="81" t="str">
        <f>IFERROR(Q47/N47,"-")</f>
        <v>-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159</v>
      </c>
      <c r="C48" s="189" t="s">
        <v>58</v>
      </c>
      <c r="D48" s="189"/>
      <c r="E48" s="189" t="s">
        <v>160</v>
      </c>
      <c r="F48" s="189" t="s">
        <v>60</v>
      </c>
      <c r="G48" s="189" t="s">
        <v>61</v>
      </c>
      <c r="H48" s="89" t="s">
        <v>161</v>
      </c>
      <c r="I48" s="89" t="s">
        <v>162</v>
      </c>
      <c r="J48" s="89" t="s">
        <v>119</v>
      </c>
      <c r="K48" s="181">
        <v>400000</v>
      </c>
      <c r="L48" s="80">
        <v>0</v>
      </c>
      <c r="M48" s="80">
        <v>0</v>
      </c>
      <c r="N48" s="80">
        <v>0</v>
      </c>
      <c r="O48" s="91">
        <v>24</v>
      </c>
      <c r="P48" s="92">
        <v>0</v>
      </c>
      <c r="Q48" s="93">
        <f>O48+P48</f>
        <v>24</v>
      </c>
      <c r="R48" s="81" t="str">
        <f>IFERROR(Q48/N48,"-")</f>
        <v>-</v>
      </c>
      <c r="S48" s="80">
        <v>1</v>
      </c>
      <c r="T48" s="80">
        <v>2</v>
      </c>
      <c r="U48" s="81">
        <f>IFERROR(T48/(Q48),"-")</f>
        <v>0.083333333333333</v>
      </c>
      <c r="V48" s="82">
        <f>IFERROR(K48/SUM(Q48:Q52),"-")</f>
        <v>8000</v>
      </c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>
        <f>SUM(Y48:Y52)-SUM(K48:K52)</f>
        <v>-400000</v>
      </c>
      <c r="AC48" s="85">
        <f>SUM(Y48:Y52)/SUM(K48:K52)</f>
        <v>0</v>
      </c>
      <c r="AD48" s="78"/>
      <c r="AE48" s="94">
        <v>2</v>
      </c>
      <c r="AF48" s="95">
        <f>IF(Q48=0,"",IF(AE48=0,"",(AE48/Q48)))</f>
        <v>0.083333333333333</v>
      </c>
      <c r="AG48" s="94"/>
      <c r="AH48" s="96">
        <f>IFERROR(AG48/AE48,"-")</f>
        <v>0</v>
      </c>
      <c r="AI48" s="97"/>
      <c r="AJ48" s="98">
        <f>IFERROR(AI48/AE48,"-")</f>
        <v>0</v>
      </c>
      <c r="AK48" s="99"/>
      <c r="AL48" s="99"/>
      <c r="AM48" s="99"/>
      <c r="AN48" s="100">
        <v>1</v>
      </c>
      <c r="AO48" s="101">
        <f>IF(Q48=0,"",IF(AN48=0,"",(AN48/Q48)))</f>
        <v>0.041666666666667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3</v>
      </c>
      <c r="AX48" s="107">
        <f>IF(Q48=0,"",IF(AW48=0,"",(AW48/Q48)))</f>
        <v>0.125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5</v>
      </c>
      <c r="BG48" s="113">
        <f>IF(Q48=0,"",IF(BF48=0,"",(BF48/Q48)))</f>
        <v>0.20833333333333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5</v>
      </c>
      <c r="BP48" s="120">
        <f>IF(Q48=0,"",IF(BO48=0,"",(BO48/Q48)))</f>
        <v>0.20833333333333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>
        <v>8</v>
      </c>
      <c r="BY48" s="127">
        <f>IF(Q48=0,"",IF(BX48=0,"",(BX48/Q48)))</f>
        <v>0.33333333333333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163</v>
      </c>
      <c r="C49" s="189" t="s">
        <v>58</v>
      </c>
      <c r="D49" s="189"/>
      <c r="E49" s="189" t="s">
        <v>164</v>
      </c>
      <c r="F49" s="189" t="s">
        <v>165</v>
      </c>
      <c r="G49" s="189" t="s">
        <v>61</v>
      </c>
      <c r="H49" s="89"/>
      <c r="I49" s="89" t="s">
        <v>162</v>
      </c>
      <c r="J49" s="89"/>
      <c r="K49" s="181"/>
      <c r="L49" s="80">
        <v>0</v>
      </c>
      <c r="M49" s="80">
        <v>0</v>
      </c>
      <c r="N49" s="80">
        <v>0</v>
      </c>
      <c r="O49" s="91">
        <v>4</v>
      </c>
      <c r="P49" s="92">
        <v>0</v>
      </c>
      <c r="Q49" s="93">
        <f>O49+P49</f>
        <v>4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0.25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>
        <v>1</v>
      </c>
      <c r="AX49" s="107">
        <f>IF(Q49=0,"",IF(AW49=0,"",(AW49/Q49)))</f>
        <v>0.25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>
        <v>1</v>
      </c>
      <c r="BG49" s="113">
        <f>IF(Q49=0,"",IF(BF49=0,"",(BF49/Q49)))</f>
        <v>0.25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2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97</v>
      </c>
      <c r="F50" s="189" t="s">
        <v>98</v>
      </c>
      <c r="G50" s="189" t="s">
        <v>99</v>
      </c>
      <c r="H50" s="89"/>
      <c r="I50" s="89" t="s">
        <v>162</v>
      </c>
      <c r="J50" s="89"/>
      <c r="K50" s="181"/>
      <c r="L50" s="80">
        <v>30</v>
      </c>
      <c r="M50" s="80">
        <v>0</v>
      </c>
      <c r="N50" s="80">
        <v>112</v>
      </c>
      <c r="O50" s="91">
        <v>9</v>
      </c>
      <c r="P50" s="92">
        <v>0</v>
      </c>
      <c r="Q50" s="93">
        <f>O50+P50</f>
        <v>9</v>
      </c>
      <c r="R50" s="81">
        <f>IFERROR(Q50/N50,"-")</f>
        <v>0.080357142857143</v>
      </c>
      <c r="S50" s="80">
        <v>1</v>
      </c>
      <c r="T50" s="80">
        <v>3</v>
      </c>
      <c r="U50" s="81">
        <f>IFERROR(T50/(Q50),"-")</f>
        <v>0.33333333333333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>
        <v>1</v>
      </c>
      <c r="AO50" s="101">
        <f>IF(Q50=0,"",IF(AN50=0,"",(AN50/Q50)))</f>
        <v>0.11111111111111</v>
      </c>
      <c r="AP50" s="100"/>
      <c r="AQ50" s="102">
        <f>IFERROR(AP50/AN50,"-")</f>
        <v>0</v>
      </c>
      <c r="AR50" s="103"/>
      <c r="AS50" s="104">
        <f>IFERROR(AR50/AN50,"-")</f>
        <v>0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0.11111111111111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3</v>
      </c>
      <c r="BP50" s="120">
        <f>IF(Q50=0,"",IF(BO50=0,"",(BO50/Q50)))</f>
        <v>0.33333333333333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2</v>
      </c>
      <c r="BY50" s="127">
        <f>IF(Q50=0,"",IF(BX50=0,"",(BX50/Q50)))</f>
        <v>0.22222222222222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2</v>
      </c>
      <c r="CH50" s="134">
        <f>IF(Q50=0,"",IF(CG50=0,"",(CG50/Q50)))</f>
        <v>0.22222222222222</v>
      </c>
      <c r="CI50" s="135">
        <v>2</v>
      </c>
      <c r="CJ50" s="136">
        <f>IFERROR(CI50/CG50,"-")</f>
        <v>1</v>
      </c>
      <c r="CK50" s="137">
        <v>14000</v>
      </c>
      <c r="CL50" s="138">
        <f>IFERROR(CK50/CG50,"-")</f>
        <v>7000</v>
      </c>
      <c r="CM50" s="139">
        <v>1</v>
      </c>
      <c r="CN50" s="139"/>
      <c r="CO50" s="139">
        <v>1</v>
      </c>
      <c r="CP50" s="140">
        <v>0</v>
      </c>
      <c r="CQ50" s="141">
        <v>0</v>
      </c>
      <c r="CR50" s="141">
        <v>11000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167</v>
      </c>
      <c r="C51" s="189" t="s">
        <v>58</v>
      </c>
      <c r="D51" s="189"/>
      <c r="E51" s="189" t="s">
        <v>168</v>
      </c>
      <c r="F51" s="189" t="s">
        <v>169</v>
      </c>
      <c r="G51" s="189" t="s">
        <v>61</v>
      </c>
      <c r="H51" s="89"/>
      <c r="I51" s="89" t="s">
        <v>162</v>
      </c>
      <c r="J51" s="89"/>
      <c r="K51" s="181"/>
      <c r="L51" s="80">
        <v>0</v>
      </c>
      <c r="M51" s="80">
        <v>0</v>
      </c>
      <c r="N51" s="80">
        <v>0</v>
      </c>
      <c r="O51" s="91">
        <v>5</v>
      </c>
      <c r="P51" s="92">
        <v>0</v>
      </c>
      <c r="Q51" s="93">
        <f>O51+P51</f>
        <v>5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0.2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2</v>
      </c>
      <c r="AO51" s="101">
        <f>IF(Q51=0,"",IF(AN51=0,"",(AN51/Q51)))</f>
        <v>0.4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0.2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2</v>
      </c>
      <c r="CH51" s="134">
        <f>IF(Q51=0,"",IF(CG51=0,"",(CG51/Q51)))</f>
        <v>0.4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170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68</v>
      </c>
      <c r="M52" s="80">
        <v>38</v>
      </c>
      <c r="N52" s="80">
        <v>17</v>
      </c>
      <c r="O52" s="91">
        <v>8</v>
      </c>
      <c r="P52" s="92">
        <v>0</v>
      </c>
      <c r="Q52" s="93">
        <f>O52+P52</f>
        <v>8</v>
      </c>
      <c r="R52" s="81">
        <f>IFERROR(Q52/N52,"-")</f>
        <v>0.47058823529412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0.125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3</v>
      </c>
      <c r="BP52" s="120">
        <f>IF(Q52=0,"",IF(BO52=0,"",(BO52/Q52)))</f>
        <v>0.375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3</v>
      </c>
      <c r="BY52" s="127">
        <f>IF(Q52=0,"",IF(BX52=0,"",(BX52/Q52)))</f>
        <v>0.375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>
        <v>1</v>
      </c>
      <c r="CH52" s="134">
        <f>IF(Q52=0,"",IF(CG52=0,"",(CG52/Q52)))</f>
        <v>0.125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0.23076923076923</v>
      </c>
      <c r="B53" s="189" t="s">
        <v>171</v>
      </c>
      <c r="C53" s="189" t="s">
        <v>58</v>
      </c>
      <c r="D53" s="189"/>
      <c r="E53" s="189" t="s">
        <v>160</v>
      </c>
      <c r="F53" s="189" t="s">
        <v>60</v>
      </c>
      <c r="G53" s="189" t="s">
        <v>61</v>
      </c>
      <c r="H53" s="89" t="s">
        <v>172</v>
      </c>
      <c r="I53" s="89" t="s">
        <v>173</v>
      </c>
      <c r="J53" s="89" t="s">
        <v>174</v>
      </c>
      <c r="K53" s="181">
        <v>260000</v>
      </c>
      <c r="L53" s="80">
        <v>0</v>
      </c>
      <c r="M53" s="80">
        <v>0</v>
      </c>
      <c r="N53" s="80">
        <v>0</v>
      </c>
      <c r="O53" s="91">
        <v>10</v>
      </c>
      <c r="P53" s="92">
        <v>0</v>
      </c>
      <c r="Q53" s="93">
        <f>O53+P53</f>
        <v>10</v>
      </c>
      <c r="R53" s="81" t="str">
        <f>IFERROR(Q53/N53,"-")</f>
        <v>-</v>
      </c>
      <c r="S53" s="80">
        <v>0</v>
      </c>
      <c r="T53" s="80">
        <v>2</v>
      </c>
      <c r="U53" s="81">
        <f>IFERROR(T53/(Q53),"-")</f>
        <v>0.2</v>
      </c>
      <c r="V53" s="82">
        <f>IFERROR(K53/SUM(Q53:Q57),"-")</f>
        <v>15294.117647059</v>
      </c>
      <c r="W53" s="83">
        <v>3</v>
      </c>
      <c r="X53" s="81">
        <f>IF(Q53=0,"-",W53/Q53)</f>
        <v>0.3</v>
      </c>
      <c r="Y53" s="186">
        <v>60000</v>
      </c>
      <c r="Z53" s="187">
        <f>IFERROR(Y53/Q53,"-")</f>
        <v>6000</v>
      </c>
      <c r="AA53" s="187">
        <f>IFERROR(Y53/W53,"-")</f>
        <v>20000</v>
      </c>
      <c r="AB53" s="181">
        <f>SUM(Y53:Y57)-SUM(K53:K57)</f>
        <v>-200000</v>
      </c>
      <c r="AC53" s="85">
        <f>SUM(Y53:Y57)/SUM(K53:K57)</f>
        <v>0.23076923076923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0.1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4</v>
      </c>
      <c r="BP53" s="120">
        <f>IF(Q53=0,"",IF(BO53=0,"",(BO53/Q53)))</f>
        <v>0.4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4</v>
      </c>
      <c r="BY53" s="127">
        <f>IF(Q53=0,"",IF(BX53=0,"",(BX53/Q53)))</f>
        <v>0.4</v>
      </c>
      <c r="BZ53" s="128">
        <v>3</v>
      </c>
      <c r="CA53" s="129">
        <f>IFERROR(BZ53/BX53,"-")</f>
        <v>0.75</v>
      </c>
      <c r="CB53" s="130">
        <v>60000</v>
      </c>
      <c r="CC53" s="131">
        <f>IFERROR(CB53/BX53,"-")</f>
        <v>15000</v>
      </c>
      <c r="CD53" s="132"/>
      <c r="CE53" s="132"/>
      <c r="CF53" s="132">
        <v>3</v>
      </c>
      <c r="CG53" s="133">
        <v>1</v>
      </c>
      <c r="CH53" s="134">
        <f>IF(Q53=0,"",IF(CG53=0,"",(CG53/Q53)))</f>
        <v>0.1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3</v>
      </c>
      <c r="CQ53" s="141">
        <v>60000</v>
      </c>
      <c r="CR53" s="141">
        <v>25000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175</v>
      </c>
      <c r="C54" s="189" t="s">
        <v>58</v>
      </c>
      <c r="D54" s="189"/>
      <c r="E54" s="189" t="s">
        <v>176</v>
      </c>
      <c r="F54" s="189" t="s">
        <v>177</v>
      </c>
      <c r="G54" s="189" t="s">
        <v>61</v>
      </c>
      <c r="H54" s="89"/>
      <c r="I54" s="89" t="s">
        <v>173</v>
      </c>
      <c r="J54" s="89"/>
      <c r="K54" s="181"/>
      <c r="L54" s="80">
        <v>0</v>
      </c>
      <c r="M54" s="80">
        <v>0</v>
      </c>
      <c r="N54" s="80">
        <v>0</v>
      </c>
      <c r="O54" s="91">
        <v>2</v>
      </c>
      <c r="P54" s="92">
        <v>0</v>
      </c>
      <c r="Q54" s="93">
        <f>O54+P54</f>
        <v>2</v>
      </c>
      <c r="R54" s="81" t="str">
        <f>IFERROR(Q54/N54,"-")</f>
        <v>-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0.5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>
        <v>1</v>
      </c>
      <c r="CH54" s="134">
        <f>IF(Q54=0,"",IF(CG54=0,"",(CG54/Q54)))</f>
        <v>0.5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178</v>
      </c>
      <c r="C55" s="189" t="s">
        <v>58</v>
      </c>
      <c r="D55" s="189"/>
      <c r="E55" s="189" t="s">
        <v>179</v>
      </c>
      <c r="F55" s="189" t="s">
        <v>180</v>
      </c>
      <c r="G55" s="189" t="s">
        <v>99</v>
      </c>
      <c r="H55" s="89"/>
      <c r="I55" s="89" t="s">
        <v>173</v>
      </c>
      <c r="J55" s="89"/>
      <c r="K55" s="181"/>
      <c r="L55" s="80">
        <v>6</v>
      </c>
      <c r="M55" s="80">
        <v>0</v>
      </c>
      <c r="N55" s="80">
        <v>20</v>
      </c>
      <c r="O55" s="91">
        <v>1</v>
      </c>
      <c r="P55" s="92">
        <v>0</v>
      </c>
      <c r="Q55" s="93">
        <f>O55+P55</f>
        <v>1</v>
      </c>
      <c r="R55" s="81">
        <f>IFERROR(Q55/N55,"-")</f>
        <v>0.05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181</v>
      </c>
      <c r="C56" s="189" t="s">
        <v>58</v>
      </c>
      <c r="D56" s="189"/>
      <c r="E56" s="189" t="s">
        <v>182</v>
      </c>
      <c r="F56" s="189" t="s">
        <v>183</v>
      </c>
      <c r="G56" s="189" t="s">
        <v>61</v>
      </c>
      <c r="H56" s="89"/>
      <c r="I56" s="89" t="s">
        <v>173</v>
      </c>
      <c r="J56" s="89"/>
      <c r="K56" s="181"/>
      <c r="L56" s="80">
        <v>0</v>
      </c>
      <c r="M56" s="80">
        <v>0</v>
      </c>
      <c r="N56" s="80">
        <v>0</v>
      </c>
      <c r="O56" s="91">
        <v>1</v>
      </c>
      <c r="P56" s="92">
        <v>0</v>
      </c>
      <c r="Q56" s="93">
        <f>O56+P56</f>
        <v>1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1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184</v>
      </c>
      <c r="C57" s="189" t="s">
        <v>58</v>
      </c>
      <c r="D57" s="189"/>
      <c r="E57" s="189" t="s">
        <v>104</v>
      </c>
      <c r="F57" s="189" t="s">
        <v>104</v>
      </c>
      <c r="G57" s="189" t="s">
        <v>66</v>
      </c>
      <c r="H57" s="89"/>
      <c r="I57" s="89"/>
      <c r="J57" s="89"/>
      <c r="K57" s="181"/>
      <c r="L57" s="80">
        <v>37</v>
      </c>
      <c r="M57" s="80">
        <v>20</v>
      </c>
      <c r="N57" s="80">
        <v>15</v>
      </c>
      <c r="O57" s="91">
        <v>3</v>
      </c>
      <c r="P57" s="92">
        <v>0</v>
      </c>
      <c r="Q57" s="93">
        <f>O57+P57</f>
        <v>3</v>
      </c>
      <c r="R57" s="81">
        <f>IFERROR(Q57/N57,"-")</f>
        <v>0.2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0.66666666666667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>
        <v>1</v>
      </c>
      <c r="CH57" s="134">
        <f>IF(Q57=0,"",IF(CG57=0,"",(CG57/Q57)))</f>
        <v>0.33333333333333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</v>
      </c>
      <c r="B58" s="189" t="s">
        <v>185</v>
      </c>
      <c r="C58" s="189" t="s">
        <v>58</v>
      </c>
      <c r="D58" s="189"/>
      <c r="E58" s="189" t="s">
        <v>186</v>
      </c>
      <c r="F58" s="189" t="s">
        <v>187</v>
      </c>
      <c r="G58" s="189" t="s">
        <v>61</v>
      </c>
      <c r="H58" s="89" t="s">
        <v>188</v>
      </c>
      <c r="I58" s="89" t="s">
        <v>162</v>
      </c>
      <c r="J58" s="89" t="s">
        <v>189</v>
      </c>
      <c r="K58" s="181">
        <v>200000</v>
      </c>
      <c r="L58" s="80">
        <v>0</v>
      </c>
      <c r="M58" s="80">
        <v>0</v>
      </c>
      <c r="N58" s="80">
        <v>0</v>
      </c>
      <c r="O58" s="91">
        <v>1</v>
      </c>
      <c r="P58" s="92">
        <v>0</v>
      </c>
      <c r="Q58" s="93">
        <f>O58+P58</f>
        <v>1</v>
      </c>
      <c r="R58" s="81" t="str">
        <f>IFERROR(Q58/N58,"-")</f>
        <v>-</v>
      </c>
      <c r="S58" s="80">
        <v>0</v>
      </c>
      <c r="T58" s="80">
        <v>0</v>
      </c>
      <c r="U58" s="81">
        <f>IFERROR(T58/(Q58),"-")</f>
        <v>0</v>
      </c>
      <c r="V58" s="82">
        <f>IFERROR(K58/SUM(Q58:Q61),"-")</f>
        <v>20000</v>
      </c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>
        <f>SUM(Y58:Y61)-SUM(K58:K61)</f>
        <v>-200000</v>
      </c>
      <c r="AC58" s="85">
        <f>SUM(Y58:Y61)/SUM(K58:K61)</f>
        <v>0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1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190</v>
      </c>
      <c r="C59" s="189" t="s">
        <v>58</v>
      </c>
      <c r="D59" s="189"/>
      <c r="E59" s="189" t="s">
        <v>152</v>
      </c>
      <c r="F59" s="189" t="s">
        <v>107</v>
      </c>
      <c r="G59" s="189" t="s">
        <v>61</v>
      </c>
      <c r="H59" s="89"/>
      <c r="I59" s="89" t="s">
        <v>162</v>
      </c>
      <c r="J59" s="89" t="s">
        <v>191</v>
      </c>
      <c r="K59" s="181"/>
      <c r="L59" s="80">
        <v>0</v>
      </c>
      <c r="M59" s="80">
        <v>0</v>
      </c>
      <c r="N59" s="80">
        <v>0</v>
      </c>
      <c r="O59" s="91">
        <v>5</v>
      </c>
      <c r="P59" s="92">
        <v>0</v>
      </c>
      <c r="Q59" s="93">
        <f>O59+P59</f>
        <v>5</v>
      </c>
      <c r="R59" s="81" t="str">
        <f>IFERROR(Q59/N59,"-")</f>
        <v>-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0.2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2</v>
      </c>
      <c r="BP59" s="120">
        <f>IF(Q59=0,"",IF(BO59=0,"",(BO59/Q59)))</f>
        <v>0.4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2</v>
      </c>
      <c r="BY59" s="127">
        <f>IF(Q59=0,"",IF(BX59=0,"",(BX59/Q59)))</f>
        <v>0.4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192</v>
      </c>
      <c r="C60" s="189" t="s">
        <v>58</v>
      </c>
      <c r="D60" s="189"/>
      <c r="E60" s="189" t="s">
        <v>193</v>
      </c>
      <c r="F60" s="189" t="s">
        <v>98</v>
      </c>
      <c r="G60" s="189" t="s">
        <v>99</v>
      </c>
      <c r="H60" s="89"/>
      <c r="I60" s="89" t="s">
        <v>162</v>
      </c>
      <c r="J60" s="89" t="s">
        <v>194</v>
      </c>
      <c r="K60" s="181"/>
      <c r="L60" s="80">
        <v>14</v>
      </c>
      <c r="M60" s="80">
        <v>0</v>
      </c>
      <c r="N60" s="80">
        <v>30</v>
      </c>
      <c r="O60" s="91">
        <v>3</v>
      </c>
      <c r="P60" s="92">
        <v>0</v>
      </c>
      <c r="Q60" s="93">
        <f>O60+P60</f>
        <v>3</v>
      </c>
      <c r="R60" s="81">
        <f>IFERROR(Q60/N60,"-")</f>
        <v>0.1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0.33333333333333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>
        <v>2</v>
      </c>
      <c r="BY60" s="127">
        <f>IF(Q60=0,"",IF(BX60=0,"",(BX60/Q60)))</f>
        <v>0.66666666666667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195</v>
      </c>
      <c r="C61" s="189" t="s">
        <v>58</v>
      </c>
      <c r="D61" s="189"/>
      <c r="E61" s="189" t="s">
        <v>104</v>
      </c>
      <c r="F61" s="189" t="s">
        <v>104</v>
      </c>
      <c r="G61" s="189" t="s">
        <v>66</v>
      </c>
      <c r="H61" s="89"/>
      <c r="I61" s="89"/>
      <c r="J61" s="89"/>
      <c r="K61" s="181"/>
      <c r="L61" s="80">
        <v>23</v>
      </c>
      <c r="M61" s="80">
        <v>13</v>
      </c>
      <c r="N61" s="80">
        <v>12</v>
      </c>
      <c r="O61" s="91">
        <v>1</v>
      </c>
      <c r="P61" s="92">
        <v>0</v>
      </c>
      <c r="Q61" s="93">
        <f>O61+P61</f>
        <v>1</v>
      </c>
      <c r="R61" s="81">
        <f>IFERROR(Q61/N61,"-")</f>
        <v>0.083333333333333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1</v>
      </c>
      <c r="BY61" s="127">
        <f>IF(Q61=0,"",IF(BX61=0,"",(BX61/Q61)))</f>
        <v>1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196</v>
      </c>
      <c r="C62" s="189" t="s">
        <v>58</v>
      </c>
      <c r="D62" s="189"/>
      <c r="E62" s="189" t="s">
        <v>101</v>
      </c>
      <c r="F62" s="189" t="s">
        <v>102</v>
      </c>
      <c r="G62" s="189" t="s">
        <v>61</v>
      </c>
      <c r="H62" s="89" t="s">
        <v>161</v>
      </c>
      <c r="I62" s="89" t="s">
        <v>197</v>
      </c>
      <c r="J62" s="190" t="s">
        <v>198</v>
      </c>
      <c r="K62" s="181">
        <v>120000</v>
      </c>
      <c r="L62" s="80">
        <v>0</v>
      </c>
      <c r="M62" s="80">
        <v>0</v>
      </c>
      <c r="N62" s="80">
        <v>0</v>
      </c>
      <c r="O62" s="91">
        <v>4</v>
      </c>
      <c r="P62" s="92">
        <v>0</v>
      </c>
      <c r="Q62" s="93">
        <f>O62+P62</f>
        <v>4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>
        <f>IFERROR(K62/SUM(Q62:Q63),"-")</f>
        <v>20000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-120000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0.75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199</v>
      </c>
      <c r="C63" s="189" t="s">
        <v>58</v>
      </c>
      <c r="D63" s="189"/>
      <c r="E63" s="189" t="s">
        <v>101</v>
      </c>
      <c r="F63" s="189" t="s">
        <v>102</v>
      </c>
      <c r="G63" s="189" t="s">
        <v>66</v>
      </c>
      <c r="H63" s="89"/>
      <c r="I63" s="89"/>
      <c r="J63" s="89"/>
      <c r="K63" s="181"/>
      <c r="L63" s="80">
        <v>12</v>
      </c>
      <c r="M63" s="80">
        <v>7</v>
      </c>
      <c r="N63" s="80">
        <v>3</v>
      </c>
      <c r="O63" s="91">
        <v>2</v>
      </c>
      <c r="P63" s="92">
        <v>0</v>
      </c>
      <c r="Q63" s="93">
        <f>O63+P63</f>
        <v>2</v>
      </c>
      <c r="R63" s="81">
        <f>IFERROR(Q63/N63,"-")</f>
        <v>0.66666666666667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0.5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200</v>
      </c>
      <c r="C64" s="189" t="s">
        <v>58</v>
      </c>
      <c r="D64" s="189"/>
      <c r="E64" s="189" t="s">
        <v>59</v>
      </c>
      <c r="F64" s="189" t="s">
        <v>60</v>
      </c>
      <c r="G64" s="189" t="s">
        <v>61</v>
      </c>
      <c r="H64" s="89" t="s">
        <v>161</v>
      </c>
      <c r="I64" s="89" t="s">
        <v>197</v>
      </c>
      <c r="J64" s="190" t="s">
        <v>201</v>
      </c>
      <c r="K64" s="181">
        <v>120000</v>
      </c>
      <c r="L64" s="80">
        <v>0</v>
      </c>
      <c r="M64" s="80">
        <v>0</v>
      </c>
      <c r="N64" s="80">
        <v>0</v>
      </c>
      <c r="O64" s="91">
        <v>9</v>
      </c>
      <c r="P64" s="92">
        <v>0</v>
      </c>
      <c r="Q64" s="93">
        <f>O64+P64</f>
        <v>9</v>
      </c>
      <c r="R64" s="81" t="str">
        <f>IFERROR(Q64/N64,"-")</f>
        <v>-</v>
      </c>
      <c r="S64" s="80">
        <v>0</v>
      </c>
      <c r="T64" s="80">
        <v>2</v>
      </c>
      <c r="U64" s="81">
        <f>IFERROR(T64/(Q64),"-")</f>
        <v>0.22222222222222</v>
      </c>
      <c r="V64" s="82">
        <f>IFERROR(K64/SUM(Q64:Q65),"-")</f>
        <v>13333.333333333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-120000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3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4</v>
      </c>
      <c r="BY64" s="127">
        <f>IF(Q64=0,"",IF(BX64=0,"",(BX64/Q64)))</f>
        <v>0.44444444444444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>
        <v>2</v>
      </c>
      <c r="CH64" s="134">
        <f>IF(Q64=0,"",IF(CG64=0,"",(CG64/Q64)))</f>
        <v>0.22222222222222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202</v>
      </c>
      <c r="C65" s="189" t="s">
        <v>58</v>
      </c>
      <c r="D65" s="189"/>
      <c r="E65" s="189" t="s">
        <v>59</v>
      </c>
      <c r="F65" s="189" t="s">
        <v>60</v>
      </c>
      <c r="G65" s="189" t="s">
        <v>66</v>
      </c>
      <c r="H65" s="89"/>
      <c r="I65" s="89"/>
      <c r="J65" s="89"/>
      <c r="K65" s="181"/>
      <c r="L65" s="80">
        <v>13</v>
      </c>
      <c r="M65" s="80">
        <v>8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0.02</v>
      </c>
      <c r="B66" s="189" t="s">
        <v>203</v>
      </c>
      <c r="C66" s="189" t="s">
        <v>58</v>
      </c>
      <c r="D66" s="189"/>
      <c r="E66" s="189" t="s">
        <v>71</v>
      </c>
      <c r="F66" s="189" t="s">
        <v>72</v>
      </c>
      <c r="G66" s="189" t="s">
        <v>61</v>
      </c>
      <c r="H66" s="89" t="s">
        <v>62</v>
      </c>
      <c r="I66" s="89" t="s">
        <v>204</v>
      </c>
      <c r="J66" s="191" t="s">
        <v>205</v>
      </c>
      <c r="K66" s="181">
        <v>150000</v>
      </c>
      <c r="L66" s="80">
        <v>0</v>
      </c>
      <c r="M66" s="80">
        <v>0</v>
      </c>
      <c r="N66" s="80">
        <v>0</v>
      </c>
      <c r="O66" s="91">
        <v>9</v>
      </c>
      <c r="P66" s="92">
        <v>0</v>
      </c>
      <c r="Q66" s="93">
        <f>O66+P66</f>
        <v>9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15000</v>
      </c>
      <c r="W66" s="83">
        <v>1</v>
      </c>
      <c r="X66" s="81">
        <f>IF(Q66=0,"-",W66/Q66)</f>
        <v>0.11111111111111</v>
      </c>
      <c r="Y66" s="186">
        <v>3000</v>
      </c>
      <c r="Z66" s="187">
        <f>IFERROR(Y66/Q66,"-")</f>
        <v>333.33333333333</v>
      </c>
      <c r="AA66" s="187">
        <f>IFERROR(Y66/W66,"-")</f>
        <v>3000</v>
      </c>
      <c r="AB66" s="181">
        <f>SUM(Y66:Y67)-SUM(K66:K67)</f>
        <v>-147000</v>
      </c>
      <c r="AC66" s="85">
        <f>SUM(Y66:Y67)/SUM(K66:K67)</f>
        <v>0.02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0.11111111111111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5</v>
      </c>
      <c r="BP66" s="120">
        <f>IF(Q66=0,"",IF(BO66=0,"",(BO66/Q66)))</f>
        <v>0.55555555555556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3</v>
      </c>
      <c r="BY66" s="127">
        <f>IF(Q66=0,"",IF(BX66=0,"",(BX66/Q66)))</f>
        <v>0.33333333333333</v>
      </c>
      <c r="BZ66" s="128">
        <v>1</v>
      </c>
      <c r="CA66" s="129">
        <f>IFERROR(BZ66/BX66,"-")</f>
        <v>0.33333333333333</v>
      </c>
      <c r="CB66" s="130">
        <v>3000</v>
      </c>
      <c r="CC66" s="131">
        <f>IFERROR(CB66/BX66,"-")</f>
        <v>1000</v>
      </c>
      <c r="CD66" s="132">
        <v>1</v>
      </c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206</v>
      </c>
      <c r="C67" s="189" t="s">
        <v>58</v>
      </c>
      <c r="D67" s="189"/>
      <c r="E67" s="189" t="s">
        <v>71</v>
      </c>
      <c r="F67" s="189" t="s">
        <v>72</v>
      </c>
      <c r="G67" s="189" t="s">
        <v>66</v>
      </c>
      <c r="H67" s="89"/>
      <c r="I67" s="89"/>
      <c r="J67" s="89"/>
      <c r="K67" s="181"/>
      <c r="L67" s="80">
        <v>7</v>
      </c>
      <c r="M67" s="80">
        <v>5</v>
      </c>
      <c r="N67" s="80">
        <v>0</v>
      </c>
      <c r="O67" s="91">
        <v>1</v>
      </c>
      <c r="P67" s="92">
        <v>0</v>
      </c>
      <c r="Q67" s="93">
        <f>O67+P67</f>
        <v>1</v>
      </c>
      <c r="R67" s="81" t="str">
        <f>IFERROR(Q67/N67,"-")</f>
        <v>-</v>
      </c>
      <c r="S67" s="80">
        <v>0</v>
      </c>
      <c r="T67" s="80">
        <v>1</v>
      </c>
      <c r="U67" s="81">
        <f>IFERROR(T67/(Q67),"-")</f>
        <v>1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>
        <v>1</v>
      </c>
      <c r="CH67" s="134">
        <f>IF(Q67=0,"",IF(CG67=0,"",(CG67/Q67)))</f>
        <v>1</v>
      </c>
      <c r="CI67" s="135">
        <v>1</v>
      </c>
      <c r="CJ67" s="136">
        <f>IFERROR(CI67/CG67,"-")</f>
        <v>1</v>
      </c>
      <c r="CK67" s="137">
        <v>10000</v>
      </c>
      <c r="CL67" s="138">
        <f>IFERROR(CK67/CG67,"-")</f>
        <v>10000</v>
      </c>
      <c r="CM67" s="139"/>
      <c r="CN67" s="139">
        <v>1</v>
      </c>
      <c r="CO67" s="139"/>
      <c r="CP67" s="140">
        <v>0</v>
      </c>
      <c r="CQ67" s="141">
        <v>0</v>
      </c>
      <c r="CR67" s="141">
        <v>10000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</v>
      </c>
      <c r="B68" s="189" t="s">
        <v>207</v>
      </c>
      <c r="C68" s="189" t="s">
        <v>58</v>
      </c>
      <c r="D68" s="189"/>
      <c r="E68" s="189" t="s">
        <v>208</v>
      </c>
      <c r="F68" s="189" t="s">
        <v>183</v>
      </c>
      <c r="G68" s="189" t="s">
        <v>61</v>
      </c>
      <c r="H68" s="89" t="s">
        <v>78</v>
      </c>
      <c r="I68" s="89" t="s">
        <v>204</v>
      </c>
      <c r="J68" s="190" t="s">
        <v>198</v>
      </c>
      <c r="K68" s="181">
        <v>150000</v>
      </c>
      <c r="L68" s="80">
        <v>0</v>
      </c>
      <c r="M68" s="80">
        <v>0</v>
      </c>
      <c r="N68" s="80">
        <v>0</v>
      </c>
      <c r="O68" s="91">
        <v>4</v>
      </c>
      <c r="P68" s="92">
        <v>0</v>
      </c>
      <c r="Q68" s="93">
        <f>O68+P68</f>
        <v>4</v>
      </c>
      <c r="R68" s="81" t="str">
        <f>IFERROR(Q68/N68,"-")</f>
        <v>-</v>
      </c>
      <c r="S68" s="80">
        <v>0</v>
      </c>
      <c r="T68" s="80">
        <v>1</v>
      </c>
      <c r="U68" s="81">
        <f>IFERROR(T68/(Q68),"-")</f>
        <v>0.25</v>
      </c>
      <c r="V68" s="82">
        <f>IFERROR(K68/SUM(Q68:Q69),"-")</f>
        <v>37500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-150000</v>
      </c>
      <c r="AC68" s="85">
        <f>SUM(Y68:Y69)/SUM(K68:K69)</f>
        <v>0</v>
      </c>
      <c r="AD68" s="78"/>
      <c r="AE68" s="94">
        <v>1</v>
      </c>
      <c r="AF68" s="95">
        <f>IF(Q68=0,"",IF(AE68=0,"",(AE68/Q68)))</f>
        <v>0.25</v>
      </c>
      <c r="AG68" s="94"/>
      <c r="AH68" s="96">
        <f>IFERROR(AG68/AE68,"-")</f>
        <v>0</v>
      </c>
      <c r="AI68" s="97"/>
      <c r="AJ68" s="98">
        <f>IFERROR(AI68/AE68,"-")</f>
        <v>0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0.25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2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209</v>
      </c>
      <c r="C69" s="189" t="s">
        <v>58</v>
      </c>
      <c r="D69" s="189"/>
      <c r="E69" s="189" t="s">
        <v>208</v>
      </c>
      <c r="F69" s="189" t="s">
        <v>183</v>
      </c>
      <c r="G69" s="189" t="s">
        <v>66</v>
      </c>
      <c r="H69" s="89"/>
      <c r="I69" s="89"/>
      <c r="J69" s="89"/>
      <c r="K69" s="181"/>
      <c r="L69" s="80">
        <v>2</v>
      </c>
      <c r="M69" s="80">
        <v>1</v>
      </c>
      <c r="N69" s="80">
        <v>2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</v>
      </c>
      <c r="B70" s="189" t="s">
        <v>210</v>
      </c>
      <c r="C70" s="189" t="s">
        <v>58</v>
      </c>
      <c r="D70" s="189"/>
      <c r="E70" s="189" t="s">
        <v>87</v>
      </c>
      <c r="F70" s="189" t="s">
        <v>88</v>
      </c>
      <c r="G70" s="189" t="s">
        <v>61</v>
      </c>
      <c r="H70" s="89" t="s">
        <v>211</v>
      </c>
      <c r="I70" s="89" t="s">
        <v>212</v>
      </c>
      <c r="J70" s="89" t="s">
        <v>213</v>
      </c>
      <c r="K70" s="181">
        <v>40000</v>
      </c>
      <c r="L70" s="80">
        <v>0</v>
      </c>
      <c r="M70" s="80">
        <v>0</v>
      </c>
      <c r="N70" s="80">
        <v>0</v>
      </c>
      <c r="O70" s="91">
        <v>2</v>
      </c>
      <c r="P70" s="92">
        <v>0</v>
      </c>
      <c r="Q70" s="93">
        <f>O70+P70</f>
        <v>2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>
        <f>IFERROR(K70/SUM(Q70:Q71),"-")</f>
        <v>20000</v>
      </c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>
        <f>SUM(Y70:Y71)-SUM(K70:K71)</f>
        <v>-40000</v>
      </c>
      <c r="AC70" s="85">
        <f>SUM(Y70:Y71)/SUM(K70:K71)</f>
        <v>0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0.5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0.5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214</v>
      </c>
      <c r="C71" s="189" t="s">
        <v>58</v>
      </c>
      <c r="D71" s="189"/>
      <c r="E71" s="189" t="s">
        <v>87</v>
      </c>
      <c r="F71" s="189" t="s">
        <v>88</v>
      </c>
      <c r="G71" s="189" t="s">
        <v>66</v>
      </c>
      <c r="H71" s="89"/>
      <c r="I71" s="89"/>
      <c r="J71" s="89"/>
      <c r="K71" s="181"/>
      <c r="L71" s="80">
        <v>6</v>
      </c>
      <c r="M71" s="80">
        <v>3</v>
      </c>
      <c r="N71" s="80">
        <v>0</v>
      </c>
      <c r="O71" s="91">
        <v>0</v>
      </c>
      <c r="P71" s="92">
        <v>0</v>
      </c>
      <c r="Q71" s="93">
        <f>O71+P71</f>
        <v>0</v>
      </c>
      <c r="R71" s="81" t="str">
        <f>IFERROR(Q71/N71,"-")</f>
        <v>-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215</v>
      </c>
      <c r="C72" s="189" t="s">
        <v>58</v>
      </c>
      <c r="D72" s="189"/>
      <c r="E72" s="189" t="s">
        <v>216</v>
      </c>
      <c r="F72" s="189" t="s">
        <v>217</v>
      </c>
      <c r="G72" s="189" t="s">
        <v>61</v>
      </c>
      <c r="H72" s="89" t="s">
        <v>144</v>
      </c>
      <c r="I72" s="89" t="s">
        <v>218</v>
      </c>
      <c r="J72" s="191" t="s">
        <v>219</v>
      </c>
      <c r="K72" s="181">
        <v>80000</v>
      </c>
      <c r="L72" s="80">
        <v>0</v>
      </c>
      <c r="M72" s="80">
        <v>0</v>
      </c>
      <c r="N72" s="80">
        <v>0</v>
      </c>
      <c r="O72" s="91">
        <v>0</v>
      </c>
      <c r="P72" s="92">
        <v>0</v>
      </c>
      <c r="Q72" s="93">
        <f>O72+P72</f>
        <v>0</v>
      </c>
      <c r="R72" s="81" t="str">
        <f>IFERROR(Q72/N72,"-")</f>
        <v>-</v>
      </c>
      <c r="S72" s="80">
        <v>0</v>
      </c>
      <c r="T72" s="80">
        <v>0</v>
      </c>
      <c r="U72" s="81" t="str">
        <f>IFERROR(T72/(Q72),"-")</f>
        <v>-</v>
      </c>
      <c r="V72" s="82">
        <f>IFERROR(K72/SUM(Q72:Q76),"-")</f>
        <v>20000</v>
      </c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>
        <f>SUM(Y72:Y76)-SUM(K72:K76)</f>
        <v>-80000</v>
      </c>
      <c r="AC72" s="85">
        <f>SUM(Y72:Y76)/SUM(K72:K76)</f>
        <v>0</v>
      </c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220</v>
      </c>
      <c r="C73" s="189" t="s">
        <v>58</v>
      </c>
      <c r="D73" s="189"/>
      <c r="E73" s="189" t="s">
        <v>216</v>
      </c>
      <c r="F73" s="189" t="s">
        <v>221</v>
      </c>
      <c r="G73" s="189" t="s">
        <v>61</v>
      </c>
      <c r="H73" s="89" t="s">
        <v>144</v>
      </c>
      <c r="I73" s="89" t="s">
        <v>218</v>
      </c>
      <c r="J73" s="191" t="s">
        <v>222</v>
      </c>
      <c r="K73" s="181"/>
      <c r="L73" s="80">
        <v>0</v>
      </c>
      <c r="M73" s="80">
        <v>0</v>
      </c>
      <c r="N73" s="80">
        <v>0</v>
      </c>
      <c r="O73" s="91">
        <v>3</v>
      </c>
      <c r="P73" s="92">
        <v>0</v>
      </c>
      <c r="Q73" s="93">
        <f>O73+P73</f>
        <v>3</v>
      </c>
      <c r="R73" s="81" t="str">
        <f>IFERROR(Q73/N73,"-")</f>
        <v>-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>
        <v>1</v>
      </c>
      <c r="AX73" s="107">
        <f>IF(Q73=0,"",IF(AW73=0,"",(AW73/Q73)))</f>
        <v>0.33333333333333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0.66666666666667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223</v>
      </c>
      <c r="C74" s="189" t="s">
        <v>58</v>
      </c>
      <c r="D74" s="189"/>
      <c r="E74" s="189" t="s">
        <v>216</v>
      </c>
      <c r="F74" s="189" t="s">
        <v>224</v>
      </c>
      <c r="G74" s="189" t="s">
        <v>61</v>
      </c>
      <c r="H74" s="89" t="s">
        <v>144</v>
      </c>
      <c r="I74" s="89" t="s">
        <v>218</v>
      </c>
      <c r="J74" s="191" t="s">
        <v>205</v>
      </c>
      <c r="K74" s="181"/>
      <c r="L74" s="80">
        <v>0</v>
      </c>
      <c r="M74" s="80">
        <v>0</v>
      </c>
      <c r="N74" s="80">
        <v>0</v>
      </c>
      <c r="O74" s="91">
        <v>0</v>
      </c>
      <c r="P74" s="92">
        <v>0</v>
      </c>
      <c r="Q74" s="93">
        <f>O74+P74</f>
        <v>0</v>
      </c>
      <c r="R74" s="81" t="str">
        <f>IFERROR(Q74/N74,"-")</f>
        <v>-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225</v>
      </c>
      <c r="C75" s="189" t="s">
        <v>58</v>
      </c>
      <c r="D75" s="189"/>
      <c r="E75" s="189" t="s">
        <v>216</v>
      </c>
      <c r="F75" s="189" t="s">
        <v>226</v>
      </c>
      <c r="G75" s="189" t="s">
        <v>61</v>
      </c>
      <c r="H75" s="89" t="s">
        <v>144</v>
      </c>
      <c r="I75" s="89" t="s">
        <v>218</v>
      </c>
      <c r="J75" s="191" t="s">
        <v>227</v>
      </c>
      <c r="K75" s="181"/>
      <c r="L75" s="80">
        <v>0</v>
      </c>
      <c r="M75" s="80">
        <v>0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228</v>
      </c>
      <c r="C76" s="189" t="s">
        <v>58</v>
      </c>
      <c r="D76" s="189"/>
      <c r="E76" s="189" t="s">
        <v>104</v>
      </c>
      <c r="F76" s="189" t="s">
        <v>104</v>
      </c>
      <c r="G76" s="189" t="s">
        <v>66</v>
      </c>
      <c r="H76" s="89" t="s">
        <v>229</v>
      </c>
      <c r="I76" s="89"/>
      <c r="J76" s="89"/>
      <c r="K76" s="181"/>
      <c r="L76" s="80">
        <v>4</v>
      </c>
      <c r="M76" s="80">
        <v>3</v>
      </c>
      <c r="N76" s="80">
        <v>4</v>
      </c>
      <c r="O76" s="91">
        <v>1</v>
      </c>
      <c r="P76" s="92">
        <v>0</v>
      </c>
      <c r="Q76" s="93">
        <f>O76+P76</f>
        <v>1</v>
      </c>
      <c r="R76" s="81">
        <f>IFERROR(Q76/N76,"-")</f>
        <v>0.25</v>
      </c>
      <c r="S76" s="80">
        <v>0</v>
      </c>
      <c r="T76" s="80">
        <v>0</v>
      </c>
      <c r="U76" s="81">
        <f>IFERROR(T76/(Q76),"-")</f>
        <v>0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30"/>
      <c r="B77" s="86"/>
      <c r="C77" s="86"/>
      <c r="D77" s="87"/>
      <c r="E77" s="87"/>
      <c r="F77" s="87"/>
      <c r="G77" s="88"/>
      <c r="H77" s="89"/>
      <c r="I77" s="89"/>
      <c r="J77" s="89"/>
      <c r="K77" s="182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8"/>
      <c r="Z77" s="188"/>
      <c r="AA77" s="188"/>
      <c r="AB77" s="188"/>
      <c r="AC77" s="33"/>
      <c r="AD77" s="58"/>
      <c r="AE77" s="62"/>
      <c r="AF77" s="63"/>
      <c r="AG77" s="62"/>
      <c r="AH77" s="66"/>
      <c r="AI77" s="67"/>
      <c r="AJ77" s="68"/>
      <c r="AK77" s="69"/>
      <c r="AL77" s="69"/>
      <c r="AM77" s="69"/>
      <c r="AN77" s="62"/>
      <c r="AO77" s="63"/>
      <c r="AP77" s="62"/>
      <c r="AQ77" s="66"/>
      <c r="AR77" s="67"/>
      <c r="AS77" s="68"/>
      <c r="AT77" s="69"/>
      <c r="AU77" s="69"/>
      <c r="AV77" s="69"/>
      <c r="AW77" s="62"/>
      <c r="AX77" s="63"/>
      <c r="AY77" s="62"/>
      <c r="AZ77" s="66"/>
      <c r="BA77" s="67"/>
      <c r="BB77" s="68"/>
      <c r="BC77" s="69"/>
      <c r="BD77" s="69"/>
      <c r="BE77" s="69"/>
      <c r="BF77" s="62"/>
      <c r="BG77" s="63"/>
      <c r="BH77" s="62"/>
      <c r="BI77" s="66"/>
      <c r="BJ77" s="67"/>
      <c r="BK77" s="68"/>
      <c r="BL77" s="69"/>
      <c r="BM77" s="69"/>
      <c r="BN77" s="69"/>
      <c r="BO77" s="64"/>
      <c r="BP77" s="65"/>
      <c r="BQ77" s="62"/>
      <c r="BR77" s="66"/>
      <c r="BS77" s="67"/>
      <c r="BT77" s="68"/>
      <c r="BU77" s="69"/>
      <c r="BV77" s="69"/>
      <c r="BW77" s="69"/>
      <c r="BX77" s="64"/>
      <c r="BY77" s="65"/>
      <c r="BZ77" s="62"/>
      <c r="CA77" s="66"/>
      <c r="CB77" s="67"/>
      <c r="CC77" s="68"/>
      <c r="CD77" s="69"/>
      <c r="CE77" s="69"/>
      <c r="CF77" s="69"/>
      <c r="CG77" s="64"/>
      <c r="CH77" s="65"/>
      <c r="CI77" s="62"/>
      <c r="CJ77" s="66"/>
      <c r="CK77" s="67"/>
      <c r="CL77" s="68"/>
      <c r="CM77" s="69"/>
      <c r="CN77" s="69"/>
      <c r="CO77" s="69"/>
      <c r="CP77" s="70"/>
      <c r="CQ77" s="67"/>
      <c r="CR77" s="67"/>
      <c r="CS77" s="67"/>
      <c r="CT77" s="71"/>
    </row>
    <row r="78" spans="1:99">
      <c r="A78" s="30"/>
      <c r="B78" s="37"/>
      <c r="C78" s="37"/>
      <c r="D78" s="21"/>
      <c r="E78" s="21"/>
      <c r="F78" s="21"/>
      <c r="G78" s="22"/>
      <c r="H78" s="36"/>
      <c r="I78" s="36"/>
      <c r="J78" s="74"/>
      <c r="K78" s="183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60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19">
        <f>AC79</f>
        <v>0.53896610169492</v>
      </c>
      <c r="B79" s="39"/>
      <c r="C79" s="39"/>
      <c r="D79" s="39"/>
      <c r="E79" s="39"/>
      <c r="F79" s="39"/>
      <c r="G79" s="39"/>
      <c r="H79" s="40" t="s">
        <v>230</v>
      </c>
      <c r="I79" s="40"/>
      <c r="J79" s="40"/>
      <c r="K79" s="184">
        <f>SUM(K6:K78)</f>
        <v>2950000</v>
      </c>
      <c r="L79" s="41">
        <f>SUM(L6:L78)</f>
        <v>558</v>
      </c>
      <c r="M79" s="41">
        <f>SUM(M6:M78)</f>
        <v>274</v>
      </c>
      <c r="N79" s="41">
        <f>SUM(N6:N78)</f>
        <v>387</v>
      </c>
      <c r="O79" s="41">
        <f>SUM(O6:O78)</f>
        <v>277</v>
      </c>
      <c r="P79" s="41">
        <f>SUM(P6:P78)</f>
        <v>1</v>
      </c>
      <c r="Q79" s="41">
        <f>SUM(Q6:Q78)</f>
        <v>278</v>
      </c>
      <c r="R79" s="42">
        <f>IFERROR(Q79/N79,"-")</f>
        <v>0.71834625322997</v>
      </c>
      <c r="S79" s="77">
        <f>SUM(S6:S78)</f>
        <v>13</v>
      </c>
      <c r="T79" s="77">
        <f>SUM(T6:T78)</f>
        <v>32</v>
      </c>
      <c r="U79" s="42">
        <f>IFERROR(S79/Q79,"-")</f>
        <v>0.046762589928058</v>
      </c>
      <c r="V79" s="43">
        <f>IFERROR(K79/Q79,"-")</f>
        <v>10611.510791367</v>
      </c>
      <c r="W79" s="44">
        <f>SUM(W6:W78)</f>
        <v>25</v>
      </c>
      <c r="X79" s="42">
        <f>IFERROR(W79/Q79,"-")</f>
        <v>0.089928057553957</v>
      </c>
      <c r="Y79" s="184">
        <f>SUM(Y6:Y78)</f>
        <v>1589950</v>
      </c>
      <c r="Z79" s="184">
        <f>IFERROR(Y79/Q79,"-")</f>
        <v>5719.2446043165</v>
      </c>
      <c r="AA79" s="184">
        <f>IFERROR(Y79/W79,"-")</f>
        <v>63598</v>
      </c>
      <c r="AB79" s="184">
        <f>Y79-K79</f>
        <v>-1360050</v>
      </c>
      <c r="AC79" s="46">
        <f>Y79/K79</f>
        <v>0.53896610169492</v>
      </c>
      <c r="AD79" s="59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7"/>
    <mergeCell ref="K53:K57"/>
    <mergeCell ref="V53:V57"/>
    <mergeCell ref="AB53:AB57"/>
    <mergeCell ref="AC53:AC57"/>
    <mergeCell ref="A58:A61"/>
    <mergeCell ref="K58:K61"/>
    <mergeCell ref="V58:V61"/>
    <mergeCell ref="AB58:AB61"/>
    <mergeCell ref="AC58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6"/>
    <mergeCell ref="K72:K76"/>
    <mergeCell ref="V72:V76"/>
    <mergeCell ref="AB72:AB76"/>
    <mergeCell ref="AC72:AC7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0.62162162162162</v>
      </c>
      <c r="B6" s="189" t="s">
        <v>232</v>
      </c>
      <c r="C6" s="189" t="s">
        <v>58</v>
      </c>
      <c r="D6" s="189" t="s">
        <v>233</v>
      </c>
      <c r="E6" s="189" t="s">
        <v>234</v>
      </c>
      <c r="F6" s="189" t="s">
        <v>235</v>
      </c>
      <c r="G6" s="189" t="s">
        <v>61</v>
      </c>
      <c r="H6" s="89" t="s">
        <v>236</v>
      </c>
      <c r="I6" s="89" t="s">
        <v>237</v>
      </c>
      <c r="J6" s="89" t="s">
        <v>238</v>
      </c>
      <c r="K6" s="181">
        <v>370000</v>
      </c>
      <c r="L6" s="80">
        <v>0</v>
      </c>
      <c r="M6" s="80">
        <v>0</v>
      </c>
      <c r="N6" s="80">
        <v>0</v>
      </c>
      <c r="O6" s="91">
        <v>39</v>
      </c>
      <c r="P6" s="92">
        <v>0</v>
      </c>
      <c r="Q6" s="93">
        <f>O6+P6</f>
        <v>39</v>
      </c>
      <c r="R6" s="81" t="str">
        <f>IFERROR(Q6/N6,"-")</f>
        <v>-</v>
      </c>
      <c r="S6" s="80">
        <v>1</v>
      </c>
      <c r="T6" s="80">
        <v>4</v>
      </c>
      <c r="U6" s="81">
        <f>IFERROR(T6/(Q6),"-")</f>
        <v>0.1025641025641</v>
      </c>
      <c r="V6" s="82">
        <f>IFERROR(K6/SUM(Q6:Q7),"-")</f>
        <v>8222.2222222222</v>
      </c>
      <c r="W6" s="83">
        <v>3</v>
      </c>
      <c r="X6" s="81">
        <f>IF(Q6=0,"-",W6/Q6)</f>
        <v>0.076923076923077</v>
      </c>
      <c r="Y6" s="186">
        <v>216000</v>
      </c>
      <c r="Z6" s="187">
        <f>IFERROR(Y6/Q6,"-")</f>
        <v>5538.4615384615</v>
      </c>
      <c r="AA6" s="187">
        <f>IFERROR(Y6/W6,"-")</f>
        <v>72000</v>
      </c>
      <c r="AB6" s="181">
        <f>SUM(Y6:Y7)-SUM(K6:K7)</f>
        <v>-140000</v>
      </c>
      <c r="AC6" s="85">
        <f>SUM(Y6:Y7)/SUM(K6:K7)</f>
        <v>0.62162162162162</v>
      </c>
      <c r="AD6" s="78"/>
      <c r="AE6" s="94">
        <v>4</v>
      </c>
      <c r="AF6" s="95">
        <f>IF(Q6=0,"",IF(AE6=0,"",(AE6/Q6)))</f>
        <v>0.1025641025641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15</v>
      </c>
      <c r="AO6" s="101">
        <f>IF(Q6=0,"",IF(AN6=0,"",(AN6/Q6)))</f>
        <v>0.38461538461538</v>
      </c>
      <c r="AP6" s="100">
        <v>1</v>
      </c>
      <c r="AQ6" s="102">
        <f>IFERROR(AP6/AN6,"-")</f>
        <v>0.066666666666667</v>
      </c>
      <c r="AR6" s="103">
        <v>98000</v>
      </c>
      <c r="AS6" s="104">
        <f>IFERROR(AR6/AN6,"-")</f>
        <v>6533.3333333333</v>
      </c>
      <c r="AT6" s="105"/>
      <c r="AU6" s="105"/>
      <c r="AV6" s="105">
        <v>1</v>
      </c>
      <c r="AW6" s="106">
        <v>2</v>
      </c>
      <c r="AX6" s="107">
        <f>IF(Q6=0,"",IF(AW6=0,"",(AW6/Q6)))</f>
        <v>0.051282051282051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7</v>
      </c>
      <c r="BG6" s="113">
        <f>IF(Q6=0,"",IF(BF6=0,"",(BF6/Q6)))</f>
        <v>0.17948717948718</v>
      </c>
      <c r="BH6" s="112">
        <v>1</v>
      </c>
      <c r="BI6" s="114">
        <f>IFERROR(BH6/BF6,"-")</f>
        <v>0.14285714285714</v>
      </c>
      <c r="BJ6" s="115">
        <v>3000</v>
      </c>
      <c r="BK6" s="116">
        <f>IFERROR(BJ6/BF6,"-")</f>
        <v>428.57142857143</v>
      </c>
      <c r="BL6" s="117">
        <v>1</v>
      </c>
      <c r="BM6" s="117"/>
      <c r="BN6" s="117"/>
      <c r="BO6" s="119">
        <v>6</v>
      </c>
      <c r="BP6" s="120">
        <f>IF(Q6=0,"",IF(BO6=0,"",(BO6/Q6)))</f>
        <v>0.15384615384615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0.1025641025641</v>
      </c>
      <c r="BZ6" s="128">
        <v>1</v>
      </c>
      <c r="CA6" s="129">
        <f>IFERROR(BZ6/BX6,"-")</f>
        <v>0.25</v>
      </c>
      <c r="CB6" s="130">
        <v>115000</v>
      </c>
      <c r="CC6" s="131">
        <f>IFERROR(CB6/BX6,"-")</f>
        <v>28750</v>
      </c>
      <c r="CD6" s="132"/>
      <c r="CE6" s="132"/>
      <c r="CF6" s="132">
        <v>1</v>
      </c>
      <c r="CG6" s="133">
        <v>1</v>
      </c>
      <c r="CH6" s="134">
        <f>IF(Q6=0,"",IF(CG6=0,"",(CG6/Q6)))</f>
        <v>0.025641025641026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3</v>
      </c>
      <c r="CQ6" s="141">
        <v>216000</v>
      </c>
      <c r="CR6" s="141">
        <v>115000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45</v>
      </c>
      <c r="M7" s="80">
        <v>24</v>
      </c>
      <c r="N7" s="80">
        <v>14</v>
      </c>
      <c r="O7" s="91">
        <v>6</v>
      </c>
      <c r="P7" s="92">
        <v>0</v>
      </c>
      <c r="Q7" s="93">
        <f>O7+P7</f>
        <v>6</v>
      </c>
      <c r="R7" s="81">
        <f>IFERROR(Q7/N7,"-")</f>
        <v>0.42857142857143</v>
      </c>
      <c r="S7" s="80">
        <v>1</v>
      </c>
      <c r="T7" s="80">
        <v>1</v>
      </c>
      <c r="U7" s="81">
        <f>IFERROR(T7/(Q7),"-")</f>
        <v>0.16666666666667</v>
      </c>
      <c r="V7" s="82"/>
      <c r="W7" s="83">
        <v>1</v>
      </c>
      <c r="X7" s="81">
        <f>IF(Q7=0,"-",W7/Q7)</f>
        <v>0.16666666666667</v>
      </c>
      <c r="Y7" s="186">
        <v>14000</v>
      </c>
      <c r="Z7" s="187">
        <f>IFERROR(Y7/Q7,"-")</f>
        <v>2333.3333333333</v>
      </c>
      <c r="AA7" s="187">
        <f>IFERROR(Y7/W7,"-")</f>
        <v>14000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0.16666666666667</v>
      </c>
      <c r="BQ7" s="121">
        <v>1</v>
      </c>
      <c r="BR7" s="122">
        <f>IFERROR(BQ7/BO7,"-")</f>
        <v>1</v>
      </c>
      <c r="BS7" s="123">
        <v>14000</v>
      </c>
      <c r="BT7" s="124">
        <f>IFERROR(BS7/BO7,"-")</f>
        <v>14000</v>
      </c>
      <c r="BU7" s="125"/>
      <c r="BV7" s="125"/>
      <c r="BW7" s="125">
        <v>1</v>
      </c>
      <c r="BX7" s="126">
        <v>4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14000</v>
      </c>
      <c r="CR7" s="141">
        <v>14000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0.264</v>
      </c>
      <c r="B8" s="189" t="s">
        <v>240</v>
      </c>
      <c r="C8" s="189" t="s">
        <v>241</v>
      </c>
      <c r="D8" s="189" t="s">
        <v>242</v>
      </c>
      <c r="E8" s="189" t="s">
        <v>243</v>
      </c>
      <c r="F8" s="189"/>
      <c r="G8" s="189" t="s">
        <v>61</v>
      </c>
      <c r="H8" s="89" t="s">
        <v>244</v>
      </c>
      <c r="I8" s="89" t="s">
        <v>245</v>
      </c>
      <c r="J8" s="89" t="s">
        <v>246</v>
      </c>
      <c r="K8" s="181">
        <v>125000</v>
      </c>
      <c r="L8" s="80">
        <v>0</v>
      </c>
      <c r="M8" s="80">
        <v>0</v>
      </c>
      <c r="N8" s="80">
        <v>0</v>
      </c>
      <c r="O8" s="91">
        <v>9</v>
      </c>
      <c r="P8" s="92">
        <v>0</v>
      </c>
      <c r="Q8" s="93">
        <f>O8+P8</f>
        <v>9</v>
      </c>
      <c r="R8" s="81" t="str">
        <f>IFERROR(Q8/N8,"-")</f>
        <v>-</v>
      </c>
      <c r="S8" s="80">
        <v>1</v>
      </c>
      <c r="T8" s="80">
        <v>3</v>
      </c>
      <c r="U8" s="81">
        <f>IFERROR(T8/(Q8),"-")</f>
        <v>0.33333333333333</v>
      </c>
      <c r="V8" s="82">
        <f>IFERROR(K8/SUM(Q8:Q9),"-")</f>
        <v>12500</v>
      </c>
      <c r="W8" s="83">
        <v>2</v>
      </c>
      <c r="X8" s="81">
        <f>IF(Q8=0,"-",W8/Q8)</f>
        <v>0.22222222222222</v>
      </c>
      <c r="Y8" s="186">
        <v>33000</v>
      </c>
      <c r="Z8" s="187">
        <f>IFERROR(Y8/Q8,"-")</f>
        <v>3666.6666666667</v>
      </c>
      <c r="AA8" s="187">
        <f>IFERROR(Y8/W8,"-")</f>
        <v>16500</v>
      </c>
      <c r="AB8" s="181">
        <f>SUM(Y8:Y9)-SUM(K8:K9)</f>
        <v>-92000</v>
      </c>
      <c r="AC8" s="85">
        <f>SUM(Y8:Y9)/SUM(K8:K9)</f>
        <v>0.264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0.44444444444444</v>
      </c>
      <c r="BH8" s="112">
        <v>2</v>
      </c>
      <c r="BI8" s="114">
        <f>IFERROR(BH8/BF8,"-")</f>
        <v>0.5</v>
      </c>
      <c r="BJ8" s="115">
        <v>33000</v>
      </c>
      <c r="BK8" s="116">
        <f>IFERROR(BJ8/BF8,"-")</f>
        <v>8250</v>
      </c>
      <c r="BL8" s="117"/>
      <c r="BM8" s="117"/>
      <c r="BN8" s="117">
        <v>2</v>
      </c>
      <c r="BO8" s="119">
        <v>3</v>
      </c>
      <c r="BP8" s="120">
        <f>IF(Q8=0,"",IF(BO8=0,"",(BO8/Q8)))</f>
        <v>0.33333333333333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0.22222222222222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33000</v>
      </c>
      <c r="CR8" s="141">
        <v>24000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247</v>
      </c>
      <c r="C9" s="189" t="s">
        <v>241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34</v>
      </c>
      <c r="M9" s="80">
        <v>16</v>
      </c>
      <c r="N9" s="80">
        <v>26</v>
      </c>
      <c r="O9" s="91">
        <v>1</v>
      </c>
      <c r="P9" s="92">
        <v>0</v>
      </c>
      <c r="Q9" s="93">
        <f>O9+P9</f>
        <v>1</v>
      </c>
      <c r="R9" s="81">
        <f>IFERROR(Q9/N9,"-")</f>
        <v>0.038461538461538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20.373333333333</v>
      </c>
      <c r="B10" s="189" t="s">
        <v>248</v>
      </c>
      <c r="C10" s="189" t="s">
        <v>241</v>
      </c>
      <c r="D10" s="189" t="s">
        <v>249</v>
      </c>
      <c r="E10" s="189" t="s">
        <v>250</v>
      </c>
      <c r="F10" s="189"/>
      <c r="G10" s="189" t="s">
        <v>61</v>
      </c>
      <c r="H10" s="89" t="s">
        <v>251</v>
      </c>
      <c r="I10" s="89" t="s">
        <v>252</v>
      </c>
      <c r="J10" s="89" t="s">
        <v>253</v>
      </c>
      <c r="K10" s="181">
        <v>75000</v>
      </c>
      <c r="L10" s="80">
        <v>0</v>
      </c>
      <c r="M10" s="80">
        <v>0</v>
      </c>
      <c r="N10" s="80">
        <v>0</v>
      </c>
      <c r="O10" s="91">
        <v>24</v>
      </c>
      <c r="P10" s="92">
        <v>0</v>
      </c>
      <c r="Q10" s="93">
        <f>O10+P10</f>
        <v>24</v>
      </c>
      <c r="R10" s="81" t="str">
        <f>IFERROR(Q10/N10,"-")</f>
        <v>-</v>
      </c>
      <c r="S10" s="80">
        <v>1</v>
      </c>
      <c r="T10" s="80">
        <v>2</v>
      </c>
      <c r="U10" s="81">
        <f>IFERROR(T10/(Q10),"-")</f>
        <v>0.083333333333333</v>
      </c>
      <c r="V10" s="82">
        <f>IFERROR(K10/SUM(Q10:Q11),"-")</f>
        <v>1923.0769230769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1453000</v>
      </c>
      <c r="AC10" s="85">
        <f>SUM(Y10:Y11)/SUM(K10:K11)</f>
        <v>20.373333333333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5</v>
      </c>
      <c r="AO10" s="101">
        <f>IF(Q10=0,"",IF(AN10=0,"",(AN10/Q10)))</f>
        <v>0.20833333333333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0.041666666666667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8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7</v>
      </c>
      <c r="BP10" s="120">
        <f>IF(Q10=0,"",IF(BO10=0,"",(BO10/Q10)))</f>
        <v>0.29166666666667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0.125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254</v>
      </c>
      <c r="C11" s="189" t="s">
        <v>241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90</v>
      </c>
      <c r="M11" s="80">
        <v>42</v>
      </c>
      <c r="N11" s="80">
        <v>51</v>
      </c>
      <c r="O11" s="91">
        <v>15</v>
      </c>
      <c r="P11" s="92">
        <v>0</v>
      </c>
      <c r="Q11" s="93">
        <f>O11+P11</f>
        <v>15</v>
      </c>
      <c r="R11" s="81">
        <f>IFERROR(Q11/N11,"-")</f>
        <v>0.29411764705882</v>
      </c>
      <c r="S11" s="80">
        <v>6</v>
      </c>
      <c r="T11" s="80">
        <v>1</v>
      </c>
      <c r="U11" s="81">
        <f>IFERROR(T11/(Q11),"-")</f>
        <v>0.066666666666667</v>
      </c>
      <c r="V11" s="82"/>
      <c r="W11" s="83">
        <v>4</v>
      </c>
      <c r="X11" s="81">
        <f>IF(Q11=0,"-",W11/Q11)</f>
        <v>0.26666666666667</v>
      </c>
      <c r="Y11" s="186">
        <v>1528000</v>
      </c>
      <c r="Z11" s="187">
        <f>IFERROR(Y11/Q11,"-")</f>
        <v>101866.66666667</v>
      </c>
      <c r="AA11" s="187">
        <f>IFERROR(Y11/W11,"-")</f>
        <v>382000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3</v>
      </c>
      <c r="BG11" s="113">
        <f>IF(Q11=0,"",IF(BF11=0,"",(BF11/Q11)))</f>
        <v>0.2</v>
      </c>
      <c r="BH11" s="112">
        <v>2</v>
      </c>
      <c r="BI11" s="114">
        <f>IFERROR(BH11/BF11,"-")</f>
        <v>0.66666666666667</v>
      </c>
      <c r="BJ11" s="115">
        <v>1493000</v>
      </c>
      <c r="BK11" s="116">
        <f>IFERROR(BJ11/BF11,"-")</f>
        <v>497666.66666667</v>
      </c>
      <c r="BL11" s="117"/>
      <c r="BM11" s="117"/>
      <c r="BN11" s="117">
        <v>2</v>
      </c>
      <c r="BO11" s="119">
        <v>6</v>
      </c>
      <c r="BP11" s="120">
        <f>IF(Q11=0,"",IF(BO11=0,"",(BO11/Q11)))</f>
        <v>0.4</v>
      </c>
      <c r="BQ11" s="121">
        <v>1</v>
      </c>
      <c r="BR11" s="122">
        <f>IFERROR(BQ11/BO11,"-")</f>
        <v>0.16666666666667</v>
      </c>
      <c r="BS11" s="123">
        <v>5000</v>
      </c>
      <c r="BT11" s="124">
        <f>IFERROR(BS11/BO11,"-")</f>
        <v>833.33333333333</v>
      </c>
      <c r="BU11" s="125">
        <v>1</v>
      </c>
      <c r="BV11" s="125"/>
      <c r="BW11" s="125"/>
      <c r="BX11" s="126">
        <v>6</v>
      </c>
      <c r="BY11" s="127">
        <f>IF(Q11=0,"",IF(BX11=0,"",(BX11/Q11)))</f>
        <v>0.4</v>
      </c>
      <c r="BZ11" s="128">
        <v>1</v>
      </c>
      <c r="CA11" s="129">
        <f>IFERROR(BZ11/BX11,"-")</f>
        <v>0.16666666666667</v>
      </c>
      <c r="CB11" s="130">
        <v>30000</v>
      </c>
      <c r="CC11" s="131">
        <f>IFERROR(CB11/BX11,"-")</f>
        <v>5000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4</v>
      </c>
      <c r="CQ11" s="141">
        <v>1528000</v>
      </c>
      <c r="CR11" s="141">
        <v>1320000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14.830769230769</v>
      </c>
      <c r="B12" s="189" t="s">
        <v>255</v>
      </c>
      <c r="C12" s="189" t="s">
        <v>241</v>
      </c>
      <c r="D12" s="189" t="s">
        <v>256</v>
      </c>
      <c r="E12" s="189" t="s">
        <v>250</v>
      </c>
      <c r="F12" s="189"/>
      <c r="G12" s="189" t="s">
        <v>61</v>
      </c>
      <c r="H12" s="89" t="s">
        <v>257</v>
      </c>
      <c r="I12" s="89" t="s">
        <v>252</v>
      </c>
      <c r="J12" s="89" t="s">
        <v>258</v>
      </c>
      <c r="K12" s="181">
        <v>65000</v>
      </c>
      <c r="L12" s="80">
        <v>0</v>
      </c>
      <c r="M12" s="80">
        <v>0</v>
      </c>
      <c r="N12" s="80">
        <v>0</v>
      </c>
      <c r="O12" s="91">
        <v>18</v>
      </c>
      <c r="P12" s="92">
        <v>0</v>
      </c>
      <c r="Q12" s="93">
        <f>O12+P12</f>
        <v>18</v>
      </c>
      <c r="R12" s="81" t="str">
        <f>IFERROR(Q12/N12,"-")</f>
        <v>-</v>
      </c>
      <c r="S12" s="80">
        <v>2</v>
      </c>
      <c r="T12" s="80">
        <v>3</v>
      </c>
      <c r="U12" s="81">
        <f>IFERROR(T12/(Q12),"-")</f>
        <v>0.16666666666667</v>
      </c>
      <c r="V12" s="82">
        <f>IFERROR(K12/SUM(Q12:Q13),"-")</f>
        <v>2500</v>
      </c>
      <c r="W12" s="83">
        <v>4</v>
      </c>
      <c r="X12" s="81">
        <f>IF(Q12=0,"-",W12/Q12)</f>
        <v>0.22222222222222</v>
      </c>
      <c r="Y12" s="186">
        <v>953000</v>
      </c>
      <c r="Z12" s="187">
        <f>IFERROR(Y12/Q12,"-")</f>
        <v>52944.444444444</v>
      </c>
      <c r="AA12" s="187">
        <f>IFERROR(Y12/W12,"-")</f>
        <v>238250</v>
      </c>
      <c r="AB12" s="181">
        <f>SUM(Y12:Y13)-SUM(K12:K13)</f>
        <v>899000</v>
      </c>
      <c r="AC12" s="85">
        <f>SUM(Y12:Y13)/SUM(K12:K13)</f>
        <v>14.830769230769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4</v>
      </c>
      <c r="AO12" s="101">
        <f>IF(Q12=0,"",IF(AN12=0,"",(AN12/Q12)))</f>
        <v>0.22222222222222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4</v>
      </c>
      <c r="AX12" s="107">
        <f>IF(Q12=0,"",IF(AW12=0,"",(AW12/Q12)))</f>
        <v>0.22222222222222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0.16666666666667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0.27777777777778</v>
      </c>
      <c r="BQ12" s="121">
        <v>2</v>
      </c>
      <c r="BR12" s="122">
        <f>IFERROR(BQ12/BO12,"-")</f>
        <v>0.4</v>
      </c>
      <c r="BS12" s="123">
        <v>9000</v>
      </c>
      <c r="BT12" s="124">
        <f>IFERROR(BS12/BO12,"-")</f>
        <v>1800</v>
      </c>
      <c r="BU12" s="125">
        <v>1</v>
      </c>
      <c r="BV12" s="125">
        <v>1</v>
      </c>
      <c r="BW12" s="125"/>
      <c r="BX12" s="126">
        <v>1</v>
      </c>
      <c r="BY12" s="127">
        <f>IF(Q12=0,"",IF(BX12=0,"",(BX12/Q12)))</f>
        <v>0.055555555555556</v>
      </c>
      <c r="BZ12" s="128">
        <v>1</v>
      </c>
      <c r="CA12" s="129">
        <f>IFERROR(BZ12/BX12,"-")</f>
        <v>1</v>
      </c>
      <c r="CB12" s="130">
        <v>728000</v>
      </c>
      <c r="CC12" s="131">
        <f>IFERROR(CB12/BX12,"-")</f>
        <v>728000</v>
      </c>
      <c r="CD12" s="132"/>
      <c r="CE12" s="132"/>
      <c r="CF12" s="132">
        <v>1</v>
      </c>
      <c r="CG12" s="133">
        <v>1</v>
      </c>
      <c r="CH12" s="134">
        <f>IF(Q12=0,"",IF(CG12=0,"",(CG12/Q12)))</f>
        <v>0.055555555555556</v>
      </c>
      <c r="CI12" s="135">
        <v>1</v>
      </c>
      <c r="CJ12" s="136">
        <f>IFERROR(CI12/CG12,"-")</f>
        <v>1</v>
      </c>
      <c r="CK12" s="137">
        <v>216000</v>
      </c>
      <c r="CL12" s="138">
        <f>IFERROR(CK12/CG12,"-")</f>
        <v>216000</v>
      </c>
      <c r="CM12" s="139"/>
      <c r="CN12" s="139"/>
      <c r="CO12" s="139">
        <v>1</v>
      </c>
      <c r="CP12" s="140">
        <v>4</v>
      </c>
      <c r="CQ12" s="141">
        <v>953000</v>
      </c>
      <c r="CR12" s="141">
        <v>728000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259</v>
      </c>
      <c r="C13" s="189" t="s">
        <v>241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61</v>
      </c>
      <c r="M13" s="80">
        <v>29</v>
      </c>
      <c r="N13" s="80">
        <v>19</v>
      </c>
      <c r="O13" s="91">
        <v>8</v>
      </c>
      <c r="P13" s="92">
        <v>0</v>
      </c>
      <c r="Q13" s="93">
        <f>O13+P13</f>
        <v>8</v>
      </c>
      <c r="R13" s="81">
        <f>IFERROR(Q13/N13,"-")</f>
        <v>0.42105263157895</v>
      </c>
      <c r="S13" s="80">
        <v>1</v>
      </c>
      <c r="T13" s="80">
        <v>2</v>
      </c>
      <c r="U13" s="81">
        <f>IFERROR(T13/(Q13),"-")</f>
        <v>0.25</v>
      </c>
      <c r="V13" s="82"/>
      <c r="W13" s="83">
        <v>2</v>
      </c>
      <c r="X13" s="81">
        <f>IF(Q13=0,"-",W13/Q13)</f>
        <v>0.25</v>
      </c>
      <c r="Y13" s="186">
        <v>11000</v>
      </c>
      <c r="Z13" s="187">
        <f>IFERROR(Y13/Q13,"-")</f>
        <v>1375</v>
      </c>
      <c r="AA13" s="187">
        <f>IFERROR(Y13/W13,"-")</f>
        <v>5500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3</v>
      </c>
      <c r="BP13" s="120">
        <f>IF(Q13=0,"",IF(BO13=0,"",(BO13/Q13)))</f>
        <v>0.375</v>
      </c>
      <c r="BQ13" s="121">
        <v>1</v>
      </c>
      <c r="BR13" s="122">
        <f>IFERROR(BQ13/BO13,"-")</f>
        <v>0.33333333333333</v>
      </c>
      <c r="BS13" s="123">
        <v>6000</v>
      </c>
      <c r="BT13" s="124">
        <f>IFERROR(BS13/BO13,"-")</f>
        <v>2000</v>
      </c>
      <c r="BU13" s="125"/>
      <c r="BV13" s="125">
        <v>1</v>
      </c>
      <c r="BW13" s="125"/>
      <c r="BX13" s="126">
        <v>3</v>
      </c>
      <c r="BY13" s="127">
        <f>IF(Q13=0,"",IF(BX13=0,"",(BX13/Q13)))</f>
        <v>0.375</v>
      </c>
      <c r="BZ13" s="128">
        <v>1</v>
      </c>
      <c r="CA13" s="129">
        <f>IFERROR(BZ13/BX13,"-")</f>
        <v>0.33333333333333</v>
      </c>
      <c r="CB13" s="130">
        <v>5000</v>
      </c>
      <c r="CC13" s="131">
        <f>IFERROR(CB13/BX13,"-")</f>
        <v>1666.6666666667</v>
      </c>
      <c r="CD13" s="132">
        <v>1</v>
      </c>
      <c r="CE13" s="132"/>
      <c r="CF13" s="132"/>
      <c r="CG13" s="133">
        <v>2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2</v>
      </c>
      <c r="CQ13" s="141">
        <v>11000</v>
      </c>
      <c r="CR13" s="141">
        <v>6000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4.3385826771654</v>
      </c>
      <c r="B16" s="39"/>
      <c r="C16" s="39"/>
      <c r="D16" s="39"/>
      <c r="E16" s="39"/>
      <c r="F16" s="39"/>
      <c r="G16" s="39"/>
      <c r="H16" s="40" t="s">
        <v>260</v>
      </c>
      <c r="I16" s="40"/>
      <c r="J16" s="40"/>
      <c r="K16" s="184">
        <f>SUM(K6:K15)</f>
        <v>635000</v>
      </c>
      <c r="L16" s="41">
        <f>SUM(L6:L15)</f>
        <v>230</v>
      </c>
      <c r="M16" s="41">
        <f>SUM(M6:M15)</f>
        <v>111</v>
      </c>
      <c r="N16" s="41">
        <f>SUM(N6:N15)</f>
        <v>110</v>
      </c>
      <c r="O16" s="41">
        <f>SUM(O6:O15)</f>
        <v>120</v>
      </c>
      <c r="P16" s="41">
        <f>SUM(P6:P15)</f>
        <v>0</v>
      </c>
      <c r="Q16" s="41">
        <f>SUM(Q6:Q15)</f>
        <v>120</v>
      </c>
      <c r="R16" s="42">
        <f>IFERROR(Q16/N16,"-")</f>
        <v>1.0909090909091</v>
      </c>
      <c r="S16" s="77">
        <f>SUM(S6:S15)</f>
        <v>13</v>
      </c>
      <c r="T16" s="77">
        <f>SUM(T6:T15)</f>
        <v>16</v>
      </c>
      <c r="U16" s="42">
        <f>IFERROR(S16/Q16,"-")</f>
        <v>0.10833333333333</v>
      </c>
      <c r="V16" s="43">
        <f>IFERROR(K16/Q16,"-")</f>
        <v>5291.6666666667</v>
      </c>
      <c r="W16" s="44">
        <f>SUM(W6:W15)</f>
        <v>16</v>
      </c>
      <c r="X16" s="42">
        <f>IFERROR(W16/Q16,"-")</f>
        <v>0.13333333333333</v>
      </c>
      <c r="Y16" s="184">
        <f>SUM(Y6:Y15)</f>
        <v>2755000</v>
      </c>
      <c r="Z16" s="184">
        <f>IFERROR(Y16/Q16,"-")</f>
        <v>22958.333333333</v>
      </c>
      <c r="AA16" s="184">
        <f>IFERROR(Y16/W16,"-")</f>
        <v>172187.5</v>
      </c>
      <c r="AB16" s="184">
        <f>Y16-K16</f>
        <v>2120000</v>
      </c>
      <c r="AC16" s="46">
        <f>Y16/K16</f>
        <v>4.3385826771654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265</v>
      </c>
      <c r="C6" s="189" t="s">
        <v>266</v>
      </c>
      <c r="D6" s="189"/>
      <c r="E6" s="189" t="s">
        <v>99</v>
      </c>
      <c r="F6" s="89" t="s">
        <v>267</v>
      </c>
      <c r="G6" s="89" t="s">
        <v>268</v>
      </c>
      <c r="H6" s="181">
        <v>0</v>
      </c>
      <c r="I6" s="84">
        <v>1500</v>
      </c>
      <c r="J6" s="80">
        <v>1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269</v>
      </c>
      <c r="C7" s="189" t="s">
        <v>266</v>
      </c>
      <c r="D7" s="189"/>
      <c r="E7" s="189" t="s">
        <v>99</v>
      </c>
      <c r="F7" s="89" t="s">
        <v>270</v>
      </c>
      <c r="G7" s="89" t="s">
        <v>268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271</v>
      </c>
      <c r="G10" s="40"/>
      <c r="H10" s="184"/>
      <c r="I10" s="45"/>
      <c r="J10" s="41">
        <f>SUM(J6:J9)</f>
        <v>1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273</v>
      </c>
      <c r="C6" s="189" t="s">
        <v>274</v>
      </c>
      <c r="D6" s="189" t="s">
        <v>275</v>
      </c>
      <c r="E6" s="189" t="s">
        <v>276</v>
      </c>
      <c r="F6" s="89" t="s">
        <v>277</v>
      </c>
      <c r="G6" s="89" t="s">
        <v>268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1.7791139656884</v>
      </c>
      <c r="B7" s="189" t="s">
        <v>278</v>
      </c>
      <c r="C7" s="189" t="s">
        <v>274</v>
      </c>
      <c r="D7" s="189" t="s">
        <v>275</v>
      </c>
      <c r="E7" s="189" t="s">
        <v>276</v>
      </c>
      <c r="F7" s="89" t="s">
        <v>279</v>
      </c>
      <c r="G7" s="89" t="s">
        <v>268</v>
      </c>
      <c r="H7" s="181">
        <v>6764185</v>
      </c>
      <c r="I7" s="80">
        <v>6351</v>
      </c>
      <c r="J7" s="80">
        <v>0</v>
      </c>
      <c r="K7" s="80">
        <v>282808</v>
      </c>
      <c r="L7" s="93">
        <v>2130</v>
      </c>
      <c r="M7" s="81">
        <f>IFERROR(L7/K7,"-")</f>
        <v>0.0075316115527142</v>
      </c>
      <c r="N7" s="80">
        <v>66</v>
      </c>
      <c r="O7" s="80">
        <v>755</v>
      </c>
      <c r="P7" s="81">
        <f>IFERROR(N7/(L7),"-")</f>
        <v>0.030985915492958</v>
      </c>
      <c r="Q7" s="82">
        <f>IFERROR(H7/SUM(L7:L7),"-")</f>
        <v>3175.6737089202</v>
      </c>
      <c r="R7" s="83">
        <v>241</v>
      </c>
      <c r="S7" s="81">
        <f>IF(L7=0,"-",R7/L7)</f>
        <v>0.1131455399061</v>
      </c>
      <c r="T7" s="186">
        <v>12034256</v>
      </c>
      <c r="U7" s="187">
        <f>IFERROR(T7/L7,"-")</f>
        <v>5649.8854460094</v>
      </c>
      <c r="V7" s="187">
        <f>IFERROR(T7/R7,"-")</f>
        <v>49934.67219917</v>
      </c>
      <c r="W7" s="181">
        <f>SUM(T7:T7)-SUM(H7:H7)</f>
        <v>5270071</v>
      </c>
      <c r="X7" s="85">
        <f>SUM(T7:T7)/SUM(H7:H7)</f>
        <v>1.7791139656884</v>
      </c>
      <c r="Y7" s="78"/>
      <c r="Z7" s="94">
        <v>2</v>
      </c>
      <c r="AA7" s="95">
        <f>IF(L7=0,"",IF(Z7=0,"",(Z7/L7)))</f>
        <v>0.00093896713615023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8</v>
      </c>
      <c r="AJ7" s="101">
        <f>IF(L7=0,"",IF(AI7=0,"",(AI7/L7)))</f>
        <v>0.0037558685446009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12</v>
      </c>
      <c r="AS7" s="107">
        <f>IF(L7=0,"",IF(AR7=0,"",(AR7/L7)))</f>
        <v>0.0056338028169014</v>
      </c>
      <c r="AT7" s="106">
        <v>2</v>
      </c>
      <c r="AU7" s="108">
        <f>IFERROR(AT7/AR7,"-")</f>
        <v>0.16666666666667</v>
      </c>
      <c r="AV7" s="109">
        <v>8000</v>
      </c>
      <c r="AW7" s="110">
        <f>IFERROR(AV7/AR7,"-")</f>
        <v>666.66666666667</v>
      </c>
      <c r="AX7" s="111">
        <v>2</v>
      </c>
      <c r="AY7" s="111"/>
      <c r="AZ7" s="111"/>
      <c r="BA7" s="112">
        <v>106</v>
      </c>
      <c r="BB7" s="113">
        <f>IF(L7=0,"",IF(BA7=0,"",(BA7/L7)))</f>
        <v>0.049765258215962</v>
      </c>
      <c r="BC7" s="112">
        <v>11</v>
      </c>
      <c r="BD7" s="114">
        <f>IFERROR(BC7/BA7,"-")</f>
        <v>0.10377358490566</v>
      </c>
      <c r="BE7" s="115">
        <v>163000</v>
      </c>
      <c r="BF7" s="116">
        <f>IFERROR(BE7/BA7,"-")</f>
        <v>1537.7358490566</v>
      </c>
      <c r="BG7" s="117">
        <v>5</v>
      </c>
      <c r="BH7" s="117">
        <v>3</v>
      </c>
      <c r="BI7" s="117">
        <v>3</v>
      </c>
      <c r="BJ7" s="119">
        <v>1337</v>
      </c>
      <c r="BK7" s="120">
        <f>IF(L7=0,"",IF(BJ7=0,"",(BJ7/L7)))</f>
        <v>0.62769953051643</v>
      </c>
      <c r="BL7" s="121">
        <v>119</v>
      </c>
      <c r="BM7" s="122">
        <f>IFERROR(BL7/BJ7,"-")</f>
        <v>0.089005235602094</v>
      </c>
      <c r="BN7" s="123">
        <v>3320460</v>
      </c>
      <c r="BO7" s="124">
        <f>IFERROR(BN7/BJ7,"-")</f>
        <v>2483.5153328347</v>
      </c>
      <c r="BP7" s="125">
        <v>52</v>
      </c>
      <c r="BQ7" s="125">
        <v>20</v>
      </c>
      <c r="BR7" s="125">
        <v>47</v>
      </c>
      <c r="BS7" s="126">
        <v>544</v>
      </c>
      <c r="BT7" s="127">
        <f>IF(L7=0,"",IF(BS7=0,"",(BS7/L7)))</f>
        <v>0.25539906103286</v>
      </c>
      <c r="BU7" s="128">
        <v>90</v>
      </c>
      <c r="BV7" s="129">
        <f>IFERROR(BU7/BS7,"-")</f>
        <v>0.16544117647059</v>
      </c>
      <c r="BW7" s="130">
        <v>5982070</v>
      </c>
      <c r="BX7" s="131">
        <f>IFERROR(BW7/BS7,"-")</f>
        <v>10996.452205882</v>
      </c>
      <c r="BY7" s="132">
        <v>32</v>
      </c>
      <c r="BZ7" s="132">
        <v>14</v>
      </c>
      <c r="CA7" s="132">
        <v>44</v>
      </c>
      <c r="CB7" s="133">
        <v>121</v>
      </c>
      <c r="CC7" s="134">
        <f>IF(L7=0,"",IF(CB7=0,"",(CB7/L7)))</f>
        <v>0.056807511737089</v>
      </c>
      <c r="CD7" s="135">
        <v>19</v>
      </c>
      <c r="CE7" s="136">
        <f>IFERROR(CD7/CB7,"-")</f>
        <v>0.15702479338843</v>
      </c>
      <c r="CF7" s="137">
        <v>2560726</v>
      </c>
      <c r="CG7" s="138">
        <f>IFERROR(CF7/CB7,"-")</f>
        <v>21163.024793388</v>
      </c>
      <c r="CH7" s="139">
        <v>6</v>
      </c>
      <c r="CI7" s="139">
        <v>2</v>
      </c>
      <c r="CJ7" s="139">
        <v>11</v>
      </c>
      <c r="CK7" s="140">
        <v>241</v>
      </c>
      <c r="CL7" s="141">
        <v>12034256</v>
      </c>
      <c r="CM7" s="141">
        <v>1426846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0.91037618712738</v>
      </c>
      <c r="B8" s="189" t="s">
        <v>280</v>
      </c>
      <c r="C8" s="189" t="s">
        <v>274</v>
      </c>
      <c r="D8" s="189" t="s">
        <v>275</v>
      </c>
      <c r="E8" s="189" t="s">
        <v>276</v>
      </c>
      <c r="F8" s="89" t="s">
        <v>281</v>
      </c>
      <c r="G8" s="89" t="s">
        <v>268</v>
      </c>
      <c r="H8" s="181">
        <v>1916812</v>
      </c>
      <c r="I8" s="80">
        <v>1541</v>
      </c>
      <c r="J8" s="80">
        <v>0</v>
      </c>
      <c r="K8" s="80">
        <v>37949</v>
      </c>
      <c r="L8" s="93">
        <v>716</v>
      </c>
      <c r="M8" s="81">
        <f>IFERROR(L8/K8,"-")</f>
        <v>0.018867427336689</v>
      </c>
      <c r="N8" s="80">
        <v>19</v>
      </c>
      <c r="O8" s="80">
        <v>274</v>
      </c>
      <c r="P8" s="81">
        <f>IFERROR(N8/(L8),"-")</f>
        <v>0.026536312849162</v>
      </c>
      <c r="Q8" s="82">
        <f>IFERROR(H8/SUM(L8:L8),"-")</f>
        <v>2677.1117318436</v>
      </c>
      <c r="R8" s="83">
        <v>71</v>
      </c>
      <c r="S8" s="81">
        <f>IF(L8=0,"-",R8/L8)</f>
        <v>0.099162011173184</v>
      </c>
      <c r="T8" s="186">
        <v>1745020</v>
      </c>
      <c r="U8" s="187">
        <f>IFERROR(T8/L8,"-")</f>
        <v>2437.1787709497</v>
      </c>
      <c r="V8" s="187">
        <f>IFERROR(T8/R8,"-")</f>
        <v>24577.746478873</v>
      </c>
      <c r="W8" s="181">
        <f>SUM(T8:T8)-SUM(H8:H8)</f>
        <v>-171792</v>
      </c>
      <c r="X8" s="85">
        <f>SUM(T8:T8)/SUM(H8:H8)</f>
        <v>0.91037618712738</v>
      </c>
      <c r="Y8" s="78"/>
      <c r="Z8" s="94">
        <v>36</v>
      </c>
      <c r="AA8" s="95">
        <f>IF(L8=0,"",IF(Z8=0,"",(Z8/L8)))</f>
        <v>0.050279329608939</v>
      </c>
      <c r="AB8" s="94">
        <v>1</v>
      </c>
      <c r="AC8" s="96">
        <f>IFERROR(AB8/Z8,"-")</f>
        <v>0.027777777777778</v>
      </c>
      <c r="AD8" s="97">
        <v>20000</v>
      </c>
      <c r="AE8" s="98">
        <f>IFERROR(AD8/Z8,"-")</f>
        <v>555.55555555556</v>
      </c>
      <c r="AF8" s="99"/>
      <c r="AG8" s="99"/>
      <c r="AH8" s="99">
        <v>1</v>
      </c>
      <c r="AI8" s="100">
        <v>122</v>
      </c>
      <c r="AJ8" s="101">
        <f>IF(L8=0,"",IF(AI8=0,"",(AI8/L8)))</f>
        <v>0.17039106145251</v>
      </c>
      <c r="AK8" s="100">
        <v>7</v>
      </c>
      <c r="AL8" s="102">
        <f>IFERROR(AK8/AI8,"-")</f>
        <v>0.057377049180328</v>
      </c>
      <c r="AM8" s="103">
        <v>92850</v>
      </c>
      <c r="AN8" s="104">
        <f>IFERROR(AM8/AI8,"-")</f>
        <v>761.06557377049</v>
      </c>
      <c r="AO8" s="105">
        <v>2</v>
      </c>
      <c r="AP8" s="105">
        <v>2</v>
      </c>
      <c r="AQ8" s="105">
        <v>3</v>
      </c>
      <c r="AR8" s="106">
        <v>93</v>
      </c>
      <c r="AS8" s="107">
        <f>IF(L8=0,"",IF(AR8=0,"",(AR8/L8)))</f>
        <v>0.12988826815642</v>
      </c>
      <c r="AT8" s="106">
        <v>4</v>
      </c>
      <c r="AU8" s="108">
        <f>IFERROR(AT8/AR8,"-")</f>
        <v>0.043010752688172</v>
      </c>
      <c r="AV8" s="109">
        <v>110300</v>
      </c>
      <c r="AW8" s="110">
        <f>IFERROR(AV8/AR8,"-")</f>
        <v>1186.0215053763</v>
      </c>
      <c r="AX8" s="111">
        <v>3</v>
      </c>
      <c r="AY8" s="111"/>
      <c r="AZ8" s="111">
        <v>1</v>
      </c>
      <c r="BA8" s="112">
        <v>162</v>
      </c>
      <c r="BB8" s="113">
        <f>IF(L8=0,"",IF(BA8=0,"",(BA8/L8)))</f>
        <v>0.22625698324022</v>
      </c>
      <c r="BC8" s="112">
        <v>11</v>
      </c>
      <c r="BD8" s="114">
        <f>IFERROR(BC8/BA8,"-")</f>
        <v>0.067901234567901</v>
      </c>
      <c r="BE8" s="115">
        <v>91700</v>
      </c>
      <c r="BF8" s="116">
        <f>IFERROR(BE8/BA8,"-")</f>
        <v>566.04938271605</v>
      </c>
      <c r="BG8" s="117">
        <v>5</v>
      </c>
      <c r="BH8" s="117">
        <v>3</v>
      </c>
      <c r="BI8" s="117">
        <v>3</v>
      </c>
      <c r="BJ8" s="119">
        <v>199</v>
      </c>
      <c r="BK8" s="120">
        <f>IF(L8=0,"",IF(BJ8=0,"",(BJ8/L8)))</f>
        <v>0.27793296089385</v>
      </c>
      <c r="BL8" s="121">
        <v>22</v>
      </c>
      <c r="BM8" s="122">
        <f>IFERROR(BL8/BJ8,"-")</f>
        <v>0.1105527638191</v>
      </c>
      <c r="BN8" s="123">
        <v>548000</v>
      </c>
      <c r="BO8" s="124">
        <f>IFERROR(BN8/BJ8,"-")</f>
        <v>2753.7688442211</v>
      </c>
      <c r="BP8" s="125">
        <v>12</v>
      </c>
      <c r="BQ8" s="125">
        <v>3</v>
      </c>
      <c r="BR8" s="125">
        <v>7</v>
      </c>
      <c r="BS8" s="126">
        <v>75</v>
      </c>
      <c r="BT8" s="127">
        <f>IF(L8=0,"",IF(BS8=0,"",(BS8/L8)))</f>
        <v>0.10474860335196</v>
      </c>
      <c r="BU8" s="128">
        <v>19</v>
      </c>
      <c r="BV8" s="129">
        <f>IFERROR(BU8/BS8,"-")</f>
        <v>0.25333333333333</v>
      </c>
      <c r="BW8" s="130">
        <v>596170</v>
      </c>
      <c r="BX8" s="131">
        <f>IFERROR(BW8/BS8,"-")</f>
        <v>7948.9333333333</v>
      </c>
      <c r="BY8" s="132">
        <v>5</v>
      </c>
      <c r="BZ8" s="132">
        <v>4</v>
      </c>
      <c r="CA8" s="132">
        <v>10</v>
      </c>
      <c r="CB8" s="133">
        <v>29</v>
      </c>
      <c r="CC8" s="134">
        <f>IF(L8=0,"",IF(CB8=0,"",(CB8/L8)))</f>
        <v>0.040502793296089</v>
      </c>
      <c r="CD8" s="135">
        <v>7</v>
      </c>
      <c r="CE8" s="136">
        <f>IFERROR(CD8/CB8,"-")</f>
        <v>0.24137931034483</v>
      </c>
      <c r="CF8" s="137">
        <v>286000</v>
      </c>
      <c r="CG8" s="138">
        <f>IFERROR(CF8/CB8,"-")</f>
        <v>9862.0689655172</v>
      </c>
      <c r="CH8" s="139">
        <v>1</v>
      </c>
      <c r="CI8" s="139">
        <v>2</v>
      </c>
      <c r="CJ8" s="139">
        <v>4</v>
      </c>
      <c r="CK8" s="140">
        <v>71</v>
      </c>
      <c r="CL8" s="141">
        <v>1745020</v>
      </c>
      <c r="CM8" s="141">
        <v>314000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282</v>
      </c>
      <c r="C9" s="189" t="s">
        <v>274</v>
      </c>
      <c r="D9" s="189" t="s">
        <v>275</v>
      </c>
      <c r="E9" s="189" t="s">
        <v>276</v>
      </c>
      <c r="F9" s="89" t="s">
        <v>283</v>
      </c>
      <c r="G9" s="89" t="s">
        <v>268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284</v>
      </c>
      <c r="G12" s="40"/>
      <c r="H12" s="184"/>
      <c r="I12" s="41">
        <f>SUM(I6:I11)</f>
        <v>7892</v>
      </c>
      <c r="J12" s="41">
        <f>SUM(J6:J11)</f>
        <v>0</v>
      </c>
      <c r="K12" s="41">
        <f>SUM(K6:K11)</f>
        <v>320757</v>
      </c>
      <c r="L12" s="41">
        <f>SUM(L6:L11)</f>
        <v>2846</v>
      </c>
      <c r="M12" s="42">
        <f>IFERROR(L12/K12,"-")</f>
        <v>0.008872760376235</v>
      </c>
      <c r="N12" s="77">
        <f>SUM(N6:N11)</f>
        <v>85</v>
      </c>
      <c r="O12" s="77">
        <f>SUM(O6:O11)</f>
        <v>1029</v>
      </c>
      <c r="P12" s="42">
        <f>IFERROR(N12/L12,"-")</f>
        <v>0.02986647926915</v>
      </c>
      <c r="Q12" s="43">
        <f>IFERROR(H12/L12,"-")</f>
        <v>0</v>
      </c>
      <c r="R12" s="44">
        <f>SUM(R6:R11)</f>
        <v>312</v>
      </c>
      <c r="S12" s="42">
        <f>IFERROR(R12/L12,"-")</f>
        <v>0.109627547435</v>
      </c>
      <c r="T12" s="184">
        <f>SUM(T6:T11)</f>
        <v>13779276</v>
      </c>
      <c r="U12" s="184">
        <f>IFERROR(T12/L12,"-")</f>
        <v>4841.6289529164</v>
      </c>
      <c r="V12" s="184">
        <f>IFERROR(T12/R12,"-")</f>
        <v>44164.346153846</v>
      </c>
      <c r="W12" s="184">
        <f>T12-H12</f>
        <v>13779276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