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<sst xmlns="http://schemas.openxmlformats.org/spreadsheetml/2006/main" uniqueCount="277">
  <si>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</si>
  <si>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</si>
  <si>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</si>
  <si>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</si>
  <si>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</si>
  <si>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</si>
  <si>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</si>
  <si>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</si>
  <si>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</si>
  <si>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</si>
  <si>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</si>
  <si>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</si>
  <si>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</si>
  <si>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</si>
  <si>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</si>
  <si>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</si>
  <si>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</si>
  <si>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</si>
  <si>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</si>
  <si>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</si>
  <si>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</si>
  <si>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</si>
  <si>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</si>
  <si>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</si>
  <si>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</si>
  <si>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</si>
  <si>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</si>
  <si>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</si>
  <si>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</si>
  <si>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</si>
  <si>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</si>
  <si>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</si>
  <si>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</si>
  <si>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</si>
  <si>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</si>
  <si>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</si>
  <si>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</si>
  <si>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</si>
  <si>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</si>
  <si>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</si>
  <si>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</si>
  <si>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</si>
  <si>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</si>
  <si>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</si>
  <si>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</si>
  <si>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</si>
  <si>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</si>
  <si>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</si>
  <si>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</si>
  <si>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</si>
  <si>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</si>
  <si>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</si>
  <si>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</si>
  <si>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</si>
  <si>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</si>
  <si>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</si>
  <si>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</si>
  <si>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ln_ink649</t>
  </si>
  <si>
    <t>インターカラー</t>
  </si>
  <si>
    <t>枯れ専女子版（LINEver)（藤井レイラ）</t>
  </si>
  <si>
    <t>日本の出会い系番付第1位に推薦します</t>
  </si>
  <si>
    <t>line</t>
  </si>
  <si>
    <t>サンスポ関東</t>
  </si>
  <si>
    <t>全5段つかみ15段</t>
  </si>
  <si>
    <t>1～15日</t>
  </si>
  <si>
    <t>ic3681</t>
  </si>
  <si>
    <t>空電</t>
  </si>
  <si>
    <t>ln_ink650</t>
  </si>
  <si>
    <t>半5段つかみ15段</t>
  </si>
  <si>
    <t>ic3682</t>
  </si>
  <si>
    <t>ln_ink651</t>
  </si>
  <si>
    <t>デリヘル版3(LINEver)（高宮菜々子）</t>
  </si>
  <si>
    <t>LINEで出会いリクルート70歳まで応募可</t>
  </si>
  <si>
    <t>16～31日</t>
  </si>
  <si>
    <t>ic3683</t>
  </si>
  <si>
    <t>ln_ink652</t>
  </si>
  <si>
    <t>ic3684</t>
  </si>
  <si>
    <t>ln_ink653</t>
  </si>
  <si>
    <t>サンスポ関西</t>
  </si>
  <si>
    <t>ic3685</t>
  </si>
  <si>
    <t>ln_ink654</t>
  </si>
  <si>
    <t>ic3686</t>
  </si>
  <si>
    <t>ln_ink655</t>
  </si>
  <si>
    <t>ic3687</t>
  </si>
  <si>
    <t>ln_ink656</t>
  </si>
  <si>
    <t>ic3688</t>
  </si>
  <si>
    <t>ln_ink657</t>
  </si>
  <si>
    <t>ダラメナシ会話版(LINEver)（藤井レイラ）</t>
  </si>
  <si>
    <t>匿名だから女女性が積極的</t>
  </si>
  <si>
    <t>デイリースポーツ関西</t>
  </si>
  <si>
    <t>全5段・半5段つかみスライド</t>
  </si>
  <si>
    <t>12/1～(10回)</t>
  </si>
  <si>
    <t>ln_ink658</t>
  </si>
  <si>
    <t>雑誌版SPA(LINEver)（高宮菜々子）</t>
  </si>
  <si>
    <t>マカより効果的エロい熟女が誘ってくる魅力的なサイト</t>
  </si>
  <si>
    <t>ic3689</t>
  </si>
  <si>
    <t>DVDパッケージ＿ストーリー版（晶エリー）</t>
  </si>
  <si>
    <t>え、美熟女が</t>
  </si>
  <si>
    <t>lp07</t>
  </si>
  <si>
    <t>ln_ink659</t>
  </si>
  <si>
    <t>ランキング版(LINEver)（複数）</t>
  </si>
  <si>
    <t>月間逆指名ランキング</t>
  </si>
  <si>
    <t>ln_ink660</t>
  </si>
  <si>
    <t>ic3690</t>
  </si>
  <si>
    <t>(空電共通)</t>
  </si>
  <si>
    <t>ln_ink661</t>
  </si>
  <si>
    <t>右女9版(ヘスティア)(LINEver)（藤井レイラ）</t>
  </si>
  <si>
    <t>学生いませんギャルもいません熟女熟女熟女熟女(LINEver)</t>
  </si>
  <si>
    <t>スポーツ報知関東</t>
  </si>
  <si>
    <t>全5段つかみ4回</t>
  </si>
  <si>
    <t>ic3691</t>
  </si>
  <si>
    <t>新書籍版2（晶エリー）</t>
  </si>
  <si>
    <t>70歳までの出会いお手伝い</t>
  </si>
  <si>
    <t>ln_ink662</t>
  </si>
  <si>
    <t>老人ホーム版(LINEver)（--）</t>
  </si>
  <si>
    <t>お相手待ちの女性が出ました(LINEver)</t>
  </si>
  <si>
    <t>ln_ink663</t>
  </si>
  <si>
    <t>ic3692</t>
  </si>
  <si>
    <t>ln_ink664</t>
  </si>
  <si>
    <t>QRお股版(LINEver)（高宮菜々子）</t>
  </si>
  <si>
    <t>50歳からのパートナー探し(性生活を充実させたいのは女性も同じ)</t>
  </si>
  <si>
    <t>東スポ</t>
  </si>
  <si>
    <t>1C中面全5段</t>
  </si>
  <si>
    <t>12月07日(木)</t>
  </si>
  <si>
    <t>ln_ink665</t>
  </si>
  <si>
    <t>中京スポーツ</t>
  </si>
  <si>
    <t>ln_ink666</t>
  </si>
  <si>
    <t>大スポ</t>
  </si>
  <si>
    <t>ln_ink667</t>
  </si>
  <si>
    <t>九スポ</t>
  </si>
  <si>
    <t>ic3693</t>
  </si>
  <si>
    <t>空電 (共通)</t>
  </si>
  <si>
    <t>ln_ink668</t>
  </si>
  <si>
    <t>女性会員急増!!</t>
  </si>
  <si>
    <t>12月20日(水)</t>
  </si>
  <si>
    <t>ln_ink669</t>
  </si>
  <si>
    <t>12月19日(火)</t>
  </si>
  <si>
    <t>ln_ink670</t>
  </si>
  <si>
    <t>12月21日(木)</t>
  </si>
  <si>
    <t>ln_ink671</t>
  </si>
  <si>
    <t>12月25日(月)</t>
  </si>
  <si>
    <t>ic3694</t>
  </si>
  <si>
    <t>ln_ink672</t>
  </si>
  <si>
    <t>再婚&amp;理解者版(LINEver)（藤井レイラ）</t>
  </si>
  <si>
    <t>再婚&amp;理解者(LINEver)</t>
  </si>
  <si>
    <t>スポニチ関西</t>
  </si>
  <si>
    <t>半2段つかみ20段保証</t>
  </si>
  <si>
    <t>20段保証</t>
  </si>
  <si>
    <t>ln_ink673</t>
  </si>
  <si>
    <t>いろいろな疑問版(LINEver)（藤井レイラ）</t>
  </si>
  <si>
    <t>登録すればわかります</t>
  </si>
  <si>
    <t>ic3695</t>
  </si>
  <si>
    <t>求人風（高宮菜々子）</t>
  </si>
  <si>
    <t>「出会い不足解消に〇〇」</t>
  </si>
  <si>
    <t>ln_ink674</t>
  </si>
  <si>
    <t>看板案内版(LINEver)（晶エリー）</t>
  </si>
  <si>
    <t>美しい熟女との出会いまでここから約3分(LINEver)</t>
  </si>
  <si>
    <t>ic3696</t>
  </si>
  <si>
    <t>ln_ink675</t>
  </si>
  <si>
    <t>スポニチ西部</t>
  </si>
  <si>
    <t>ln_ink676</t>
  </si>
  <si>
    <t>女優大版１(LINEver)（藤井レイラ）</t>
  </si>
  <si>
    <t>出会い探しは</t>
  </si>
  <si>
    <t>ic3697</t>
  </si>
  <si>
    <t>再婚&amp;理解者版（高宮菜々子）</t>
  </si>
  <si>
    <t>再婚&amp;理解者</t>
  </si>
  <si>
    <t>ln_ink677</t>
  </si>
  <si>
    <t>ic3698</t>
  </si>
  <si>
    <t>ln_ink678</t>
  </si>
  <si>
    <t>スポーツ報知関西</t>
  </si>
  <si>
    <t>半2段つかみ10段保証</t>
  </si>
  <si>
    <t>10段保証</t>
  </si>
  <si>
    <t>ln_ink679</t>
  </si>
  <si>
    <t>LINEで出会いお手伝い70歳代男性</t>
  </si>
  <si>
    <t>ic3699</t>
  </si>
  <si>
    <t>黒：右女3（晶エリー）</t>
  </si>
  <si>
    <t>ln_ink680</t>
  </si>
  <si>
    <t>ic3700</t>
  </si>
  <si>
    <t>ln_ink681</t>
  </si>
  <si>
    <t>全5段</t>
  </si>
  <si>
    <t>12月16日(土)</t>
  </si>
  <si>
    <t>ic3701</t>
  </si>
  <si>
    <t>ln_ink682</t>
  </si>
  <si>
    <t>携帯版(LINEver)（高宮菜々子）</t>
  </si>
  <si>
    <t>手間いらずのオヤジ向け出会い場！(LINEver)</t>
  </si>
  <si>
    <t>12月24日(日)</t>
  </si>
  <si>
    <t>ic3702</t>
  </si>
  <si>
    <t>ln_ink683</t>
  </si>
  <si>
    <t>直接LINE交換版(LINEver)（高宮菜々子）</t>
  </si>
  <si>
    <t>熟女とLINEで出会いができる</t>
  </si>
  <si>
    <t>1C終面全5段</t>
  </si>
  <si>
    <t>12月03日(日)</t>
  </si>
  <si>
    <t>ic3703</t>
  </si>
  <si>
    <t>ln_ink684</t>
  </si>
  <si>
    <t>12月08日(金)</t>
  </si>
  <si>
    <t>ic3704</t>
  </si>
  <si>
    <t>ln_ink686</t>
  </si>
  <si>
    <t>記事(LINEver)（）</t>
  </si>
  <si>
    <t>九スポ１ベッドへGO！熟女とGO！大人の出会いならヘスティアでGO！</t>
  </si>
  <si>
    <t>記事枠</t>
  </si>
  <si>
    <t>ln_ink687</t>
  </si>
  <si>
    <t>九スポ２昔みたいに『ムラムラ』しなくなった男性は今スグ試して！</t>
  </si>
  <si>
    <t>12月10日(日)</t>
  </si>
  <si>
    <t>ln_ink688</t>
  </si>
  <si>
    <t>九スポ３柔肌の美熟女が膝枕してくれる50歳以上の極楽出会い場</t>
  </si>
  <si>
    <t>12月17日(日)</t>
  </si>
  <si>
    <t>ln_ink689</t>
  </si>
  <si>
    <t>九スポ４「私にはお金しかありませんが…」52歳の女社長がLINEで出会い初挑戦</t>
  </si>
  <si>
    <t>ic3706</t>
  </si>
  <si>
    <t>共通</t>
  </si>
  <si>
    <t>新聞 TOTAL</t>
  </si>
  <si>
    <t>●雑誌 広告</t>
  </si>
  <si>
    <t>ln_ink645</t>
  </si>
  <si>
    <t>扶桑社</t>
  </si>
  <si>
    <t>私たち50代ですがお付き合いだめですか？(LINEver)（藤井レイラ）</t>
  </si>
  <si>
    <t>Tvnavi</t>
  </si>
  <si>
    <t>(月間Tvnavi)①</t>
  </si>
  <si>
    <t>12月15日(金)</t>
  </si>
  <si>
    <t>za250</t>
  </si>
  <si>
    <t>ln_ink647</t>
  </si>
  <si>
    <t>昭和世代でもLINEで簡単‼令和のパートナー探し(LINEver)（高宮菜々子）</t>
  </si>
  <si>
    <t>za252</t>
  </si>
  <si>
    <t>ad843</t>
  </si>
  <si>
    <t>アドライヴ</t>
  </si>
  <si>
    <t>大洋図書</t>
  </si>
  <si>
    <t>5P風俗ヘスティア(高宮菜々子さん)</t>
  </si>
  <si>
    <t>臨時増刊ラヴァーズ</t>
  </si>
  <si>
    <t>1C5P</t>
  </si>
  <si>
    <t>ad844</t>
  </si>
  <si>
    <t>ln_adn034</t>
  </si>
  <si>
    <t>アサヒ芸能.4W火</t>
  </si>
  <si>
    <t>DVD袋裏4C</t>
  </si>
  <si>
    <t>12月26日(火)</t>
  </si>
  <si>
    <t>ad845</t>
  </si>
  <si>
    <t>ln_rpn013</t>
  </si>
  <si>
    <t>おまとめパック</t>
  </si>
  <si>
    <t>12月01日(金)</t>
  </si>
  <si>
    <t>ln_rpn014</t>
  </si>
  <si>
    <t>ln_rpn015</t>
  </si>
  <si>
    <t>rp013</t>
  </si>
  <si>
    <t>rp014</t>
  </si>
  <si>
    <t>rp015</t>
  </si>
  <si>
    <t>雑誌 TOTAL</t>
  </si>
  <si>
    <t>●DVD 広告</t>
  </si>
  <si>
    <t>pa626</t>
  </si>
  <si>
    <t>文友舎</t>
  </si>
  <si>
    <t>DVD4コマ-ヘスティア</t>
  </si>
  <si>
    <t>毎月売</t>
  </si>
  <si>
    <t>EXCITING MAX!SPECIAL</t>
  </si>
  <si>
    <t>DVD袋裏1C+コンテンツ枠</t>
  </si>
  <si>
    <t>12月11日(月)</t>
  </si>
  <si>
    <t>pa627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</si>
  <si>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</si>
  <si>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</si>
  <si>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</si>
  <si>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</si>
  <si>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</si>
  <si>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</si>
  <si>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</si>
  <si>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</si>
  <si>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12/1～12/31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</si>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</sst>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0.17058823529412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4</v>
      </c>
      <c r="P6" s="92">
        <v>0</v>
      </c>
      <c r="Q6" s="93">
        <f>O6+P6</f>
        <v>4</v>
      </c>
      <c r="R6" s="81" t="str">
        <f>IFERROR(Q6/N6,"-")</f>
        <v>-</v>
      </c>
      <c r="S6" s="80">
        <v>1</v>
      </c>
      <c r="T6" s="80">
        <v>1</v>
      </c>
      <c r="U6" s="81">
        <f>IFERROR(T6/(Q6),"-")</f>
        <v>0.25</v>
      </c>
      <c r="V6" s="82">
        <f>IFERROR(K6/SUM(Q6:Q21),"-")</f>
        <v>7727.2727272727</v>
      </c>
      <c r="W6" s="83">
        <v>1</v>
      </c>
      <c r="X6" s="81">
        <f>IF(Q6=0,"-",W6/Q6)</f>
        <v>0.25</v>
      </c>
      <c r="Y6" s="186">
        <v>36000</v>
      </c>
      <c r="Z6" s="187">
        <f>IFERROR(Y6/Q6,"-")</f>
        <v>9000</v>
      </c>
      <c r="AA6" s="187">
        <f>IFERROR(Y6/W6,"-")</f>
        <v>36000</v>
      </c>
      <c r="AB6" s="181">
        <f>SUM(Y6:Y21)-SUM(K6:K21)</f>
        <v>-282000</v>
      </c>
      <c r="AC6" s="85">
        <f>SUM(Y6:Y21)/SUM(K6:K21)</f>
        <v>0.17058823529412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3</v>
      </c>
      <c r="BY6" s="127">
        <f>IF(Q6=0,"",IF(BX6=0,"",(BX6/Q6)))</f>
        <v>0.75</v>
      </c>
      <c r="BZ6" s="128">
        <v>1</v>
      </c>
      <c r="CA6" s="129">
        <f>IFERROR(BZ6/BX6,"-")</f>
        <v>0.33333333333333</v>
      </c>
      <c r="CB6" s="130">
        <v>36000</v>
      </c>
      <c r="CC6" s="131">
        <f>IFERROR(CB6/BX6,"-")</f>
        <v>12000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36000</v>
      </c>
      <c r="CR6" s="141">
        <v>36000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39</v>
      </c>
      <c r="M7" s="80">
        <v>20</v>
      </c>
      <c r="N7" s="80">
        <v>0</v>
      </c>
      <c r="O7" s="91">
        <v>0</v>
      </c>
      <c r="P7" s="92">
        <v>0</v>
      </c>
      <c r="Q7" s="93">
        <f>O7+P7</f>
        <v>0</v>
      </c>
      <c r="R7" s="81" t="str">
        <f>IFERROR(Q7/N7,"-")</f>
        <v>-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10</v>
      </c>
      <c r="P8" s="92">
        <v>0</v>
      </c>
      <c r="Q8" s="93">
        <f>O8+P8</f>
        <v>10</v>
      </c>
      <c r="R8" s="81" t="str">
        <f>IFERROR(Q8/N8,"-")</f>
        <v>-</v>
      </c>
      <c r="S8" s="80">
        <v>0</v>
      </c>
      <c r="T8" s="80">
        <v>0</v>
      </c>
      <c r="U8" s="81">
        <f>IFERROR(T8/(Q8),"-")</f>
        <v>0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0.1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0.3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2</v>
      </c>
      <c r="CH8" s="134">
        <f>IF(Q8=0,"",IF(CG8=0,"",(CG8/Q8)))</f>
        <v>0.2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9</v>
      </c>
      <c r="M9" s="80">
        <v>8</v>
      </c>
      <c r="N9" s="80">
        <v>3</v>
      </c>
      <c r="O9" s="91">
        <v>0</v>
      </c>
      <c r="P9" s="92">
        <v>0</v>
      </c>
      <c r="Q9" s="93">
        <f>O9+P9</f>
        <v>0</v>
      </c>
      <c r="R9" s="81">
        <f>IFERROR(Q9/N9,"-")</f>
        <v>0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0</v>
      </c>
      <c r="P10" s="92">
        <v>0</v>
      </c>
      <c r="Q10" s="93">
        <f>O10+P10</f>
        <v>0</v>
      </c>
      <c r="R10" s="81" t="str">
        <f>IFERROR(Q10/N10,"-")</f>
        <v>-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14</v>
      </c>
      <c r="M11" s="80">
        <v>8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2</v>
      </c>
      <c r="M13" s="80">
        <v>2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4</v>
      </c>
      <c r="P14" s="92">
        <v>0</v>
      </c>
      <c r="Q14" s="93">
        <f>O14+P14</f>
        <v>4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0.25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1</v>
      </c>
      <c r="BP14" s="120">
        <f>IF(Q14=0,"",IF(BO14=0,"",(BO14/Q14)))</f>
        <v>0.25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22</v>
      </c>
      <c r="M15" s="80">
        <v>6</v>
      </c>
      <c r="N15" s="80">
        <v>1</v>
      </c>
      <c r="O15" s="91">
        <v>1</v>
      </c>
      <c r="P15" s="92">
        <v>0</v>
      </c>
      <c r="Q15" s="93">
        <f>O15+P15</f>
        <v>1</v>
      </c>
      <c r="R15" s="81">
        <f>IFERROR(Q15/N15,"-")</f>
        <v>1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1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5</v>
      </c>
      <c r="M17" s="80">
        <v>2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8</v>
      </c>
      <c r="P18" s="92">
        <v>0</v>
      </c>
      <c r="Q18" s="93">
        <f>O18+P18</f>
        <v>8</v>
      </c>
      <c r="R18" s="81" t="str">
        <f>IFERROR(Q18/N18,"-")</f>
        <v>-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>
        <v>1</v>
      </c>
      <c r="AF18" s="95">
        <f>IF(Q18=0,"",IF(AE18=0,"",(AE18/Q18)))</f>
        <v>0.125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0.125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2</v>
      </c>
      <c r="BG18" s="113">
        <f>IF(Q18=0,"",IF(BF18=0,"",(BF18/Q18)))</f>
        <v>0.25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0.125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0.25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0.125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28</v>
      </c>
      <c r="M19" s="80">
        <v>20</v>
      </c>
      <c r="N19" s="80">
        <v>6</v>
      </c>
      <c r="O19" s="91">
        <v>2</v>
      </c>
      <c r="P19" s="92">
        <v>0</v>
      </c>
      <c r="Q19" s="93">
        <f>O19+P19</f>
        <v>2</v>
      </c>
      <c r="R19" s="81">
        <f>IFERROR(Q19/N19,"-")</f>
        <v>0.33333333333333</v>
      </c>
      <c r="S19" s="80">
        <v>0</v>
      </c>
      <c r="T19" s="80">
        <v>0</v>
      </c>
      <c r="U19" s="81">
        <f>IFERROR(T19/(Q19),"-")</f>
        <v>0</v>
      </c>
      <c r="V19" s="82"/>
      <c r="W19" s="83">
        <v>1</v>
      </c>
      <c r="X19" s="81">
        <f>IF(Q19=0,"-",W19/Q19)</f>
        <v>0.5</v>
      </c>
      <c r="Y19" s="186">
        <v>6000</v>
      </c>
      <c r="Z19" s="187">
        <f>IFERROR(Y19/Q19,"-")</f>
        <v>3000</v>
      </c>
      <c r="AA19" s="187">
        <f>IFERROR(Y19/W19,"-")</f>
        <v>6000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2</v>
      </c>
      <c r="BY19" s="127">
        <f>IF(Q19=0,"",IF(BX19=0,"",(BX19/Q19)))</f>
        <v>1</v>
      </c>
      <c r="BZ19" s="128">
        <v>1</v>
      </c>
      <c r="CA19" s="129">
        <f>IFERROR(BZ19/BX19,"-")</f>
        <v>0.5</v>
      </c>
      <c r="CB19" s="130">
        <v>6000</v>
      </c>
      <c r="CC19" s="131">
        <f>IFERROR(CB19/BX19,"-")</f>
        <v>3000</v>
      </c>
      <c r="CD19" s="132"/>
      <c r="CE19" s="132">
        <v>1</v>
      </c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6000</v>
      </c>
      <c r="CR19" s="141">
        <v>6000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10</v>
      </c>
      <c r="P20" s="92">
        <v>0</v>
      </c>
      <c r="Q20" s="93">
        <f>O20+P20</f>
        <v>10</v>
      </c>
      <c r="R20" s="81" t="str">
        <f>IFERROR(Q20/N20,"-")</f>
        <v>-</v>
      </c>
      <c r="S20" s="80">
        <v>0</v>
      </c>
      <c r="T20" s="80">
        <v>2</v>
      </c>
      <c r="U20" s="81">
        <f>IFERROR(T20/(Q20),"-")</f>
        <v>0.2</v>
      </c>
      <c r="V20" s="82"/>
      <c r="W20" s="83">
        <v>1</v>
      </c>
      <c r="X20" s="81">
        <f>IF(Q20=0,"-",W20/Q20)</f>
        <v>0.1</v>
      </c>
      <c r="Y20" s="186">
        <v>6000</v>
      </c>
      <c r="Z20" s="187">
        <f>IFERROR(Y20/Q20,"-")</f>
        <v>600</v>
      </c>
      <c r="AA20" s="187">
        <f>IFERROR(Y20/W20,"-")</f>
        <v>6000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2</v>
      </c>
      <c r="BG20" s="113">
        <f>IF(Q20=0,"",IF(BF20=0,"",(BF20/Q20)))</f>
        <v>0.2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0.1</v>
      </c>
      <c r="BQ20" s="121">
        <v>1</v>
      </c>
      <c r="BR20" s="122">
        <f>IFERROR(BQ20/BO20,"-")</f>
        <v>1</v>
      </c>
      <c r="BS20" s="123">
        <v>6000</v>
      </c>
      <c r="BT20" s="124">
        <f>IFERROR(BS20/BO20,"-")</f>
        <v>6000</v>
      </c>
      <c r="BU20" s="125"/>
      <c r="BV20" s="125">
        <v>1</v>
      </c>
      <c r="BW20" s="125"/>
      <c r="BX20" s="126">
        <v>7</v>
      </c>
      <c r="BY20" s="127">
        <f>IF(Q20=0,"",IF(BX20=0,"",(BX20/Q20)))</f>
        <v>0.7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6000</v>
      </c>
      <c r="CR20" s="141">
        <v>6000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27</v>
      </c>
      <c r="M21" s="80">
        <v>17</v>
      </c>
      <c r="N21" s="80">
        <v>5</v>
      </c>
      <c r="O21" s="91">
        <v>5</v>
      </c>
      <c r="P21" s="92">
        <v>0</v>
      </c>
      <c r="Q21" s="93">
        <f>O21+P21</f>
        <v>5</v>
      </c>
      <c r="R21" s="81">
        <f>IFERROR(Q21/N21,"-")</f>
        <v>1</v>
      </c>
      <c r="S21" s="80">
        <v>1</v>
      </c>
      <c r="T21" s="80">
        <v>2</v>
      </c>
      <c r="U21" s="81">
        <f>IFERROR(T21/(Q21),"-")</f>
        <v>0.4</v>
      </c>
      <c r="V21" s="82"/>
      <c r="W21" s="83">
        <v>1</v>
      </c>
      <c r="X21" s="81">
        <f>IF(Q21=0,"-",W21/Q21)</f>
        <v>0.2</v>
      </c>
      <c r="Y21" s="186">
        <v>10000</v>
      </c>
      <c r="Z21" s="187">
        <f>IFERROR(Y21/Q21,"-")</f>
        <v>2000</v>
      </c>
      <c r="AA21" s="187">
        <f>IFERROR(Y21/W21,"-")</f>
        <v>10000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3</v>
      </c>
      <c r="BP21" s="120">
        <f>IF(Q21=0,"",IF(BO21=0,"",(BO21/Q21)))</f>
        <v>0.6</v>
      </c>
      <c r="BQ21" s="121">
        <v>2</v>
      </c>
      <c r="BR21" s="122">
        <f>IFERROR(BQ21/BO21,"-")</f>
        <v>0.66666666666667</v>
      </c>
      <c r="BS21" s="123">
        <v>205000</v>
      </c>
      <c r="BT21" s="124">
        <f>IFERROR(BS21/BO21,"-")</f>
        <v>68333.333333333</v>
      </c>
      <c r="BU21" s="125"/>
      <c r="BV21" s="125">
        <v>1</v>
      </c>
      <c r="BW21" s="125">
        <v>1</v>
      </c>
      <c r="BX21" s="126">
        <v>2</v>
      </c>
      <c r="BY21" s="127">
        <f>IF(Q21=0,"",IF(BX21=0,"",(BX21/Q21)))</f>
        <v>0.4</v>
      </c>
      <c r="BZ21" s="128">
        <v>1</v>
      </c>
      <c r="CA21" s="129">
        <f>IFERROR(BZ21/BX21,"-")</f>
        <v>0.5</v>
      </c>
      <c r="CB21" s="130">
        <v>5000</v>
      </c>
      <c r="CC21" s="131">
        <f>IFERROR(CB21/BX21,"-")</f>
        <v>2500</v>
      </c>
      <c r="CD21" s="132">
        <v>1</v>
      </c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10000</v>
      </c>
      <c r="CR21" s="141">
        <v>145000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>
        <f>AC22</f>
        <v>0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200000</v>
      </c>
      <c r="L22" s="80">
        <v>0</v>
      </c>
      <c r="M22" s="80">
        <v>0</v>
      </c>
      <c r="N22" s="80">
        <v>0</v>
      </c>
      <c r="O22" s="91">
        <v>0</v>
      </c>
      <c r="P22" s="92">
        <v>0</v>
      </c>
      <c r="Q22" s="93">
        <f>O22+P22</f>
        <v>0</v>
      </c>
      <c r="R22" s="81" t="str">
        <f>IFERROR(Q22/N22,"-")</f>
        <v>-</v>
      </c>
      <c r="S22" s="80">
        <v>0</v>
      </c>
      <c r="T22" s="80">
        <v>0</v>
      </c>
      <c r="U22" s="81" t="str">
        <f>IFERROR(T22/(Q22),"-")</f>
        <v>-</v>
      </c>
      <c r="V22" s="82">
        <f>IFERROR(K22/SUM(Q22:Q27),"-")</f>
        <v>40000</v>
      </c>
      <c r="W22" s="83">
        <v>0</v>
      </c>
      <c r="X22" s="81" t="str">
        <f>IF(Q22=0,"-",W22/Q22)</f>
        <v>-</v>
      </c>
      <c r="Y22" s="186">
        <v>0</v>
      </c>
      <c r="Z22" s="187" t="str">
        <f>IFERROR(Y22/Q22,"-")</f>
        <v>-</v>
      </c>
      <c r="AA22" s="187" t="str">
        <f>IFERROR(Y22/W22,"-")</f>
        <v>-</v>
      </c>
      <c r="AB22" s="181">
        <f>SUM(Y22:Y27)-SUM(K22:K27)</f>
        <v>-200000</v>
      </c>
      <c r="AC22" s="85">
        <f>SUM(Y22:Y27)/SUM(K22:K27)</f>
        <v>0</v>
      </c>
      <c r="AD22" s="78"/>
      <c r="AE22" s="94"/>
      <c r="AF22" s="95" t="str">
        <f>IF(Q22=0,"",IF(AE22=0,"",(AE22/Q22)))</f>
        <v/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 t="str">
        <f>IF(Q22=0,"",IF(AN22=0,"",(AN22/Q22)))</f>
        <v/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 t="str">
        <f>IF(Q22=0,"",IF(AW22=0,"",(AW22/Q22)))</f>
        <v/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 t="str">
        <f>IF(Q22=0,"",IF(BF22=0,"",(BF22/Q22)))</f>
        <v/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 t="str">
        <f>IF(Q22=0,"",IF(BO22=0,"",(BO22/Q22)))</f>
        <v/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 t="str">
        <f>IF(Q22=0,"",IF(BX22=0,"",(BX22/Q22)))</f>
        <v/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 t="str">
        <f>IF(Q22=0,"",IF(CG22=0,"",(CG22/Q22)))</f>
        <v/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0</v>
      </c>
      <c r="P23" s="92">
        <v>0</v>
      </c>
      <c r="Q23" s="93">
        <f>O23+P23</f>
        <v>0</v>
      </c>
      <c r="R23" s="81" t="str">
        <f>IFERROR(Q23/N23,"-")</f>
        <v>-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96</v>
      </c>
      <c r="F24" s="189" t="s">
        <v>97</v>
      </c>
      <c r="G24" s="189" t="s">
        <v>98</v>
      </c>
      <c r="H24" s="89"/>
      <c r="I24" s="89" t="s">
        <v>90</v>
      </c>
      <c r="J24" s="89"/>
      <c r="K24" s="181"/>
      <c r="L24" s="80">
        <v>3</v>
      </c>
      <c r="M24" s="80">
        <v>0</v>
      </c>
      <c r="N24" s="80">
        <v>35</v>
      </c>
      <c r="O24" s="91">
        <v>2</v>
      </c>
      <c r="P24" s="92">
        <v>0</v>
      </c>
      <c r="Q24" s="93">
        <f>O24+P24</f>
        <v>2</v>
      </c>
      <c r="R24" s="81">
        <f>IFERROR(Q24/N24,"-")</f>
        <v>0.057142857142857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0.5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1</v>
      </c>
      <c r="BP24" s="120">
        <f>IF(Q24=0,"",IF(BO24=0,"",(BO24/Q24)))</f>
        <v>0.5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99</v>
      </c>
      <c r="C25" s="189" t="s">
        <v>58</v>
      </c>
      <c r="D25" s="189"/>
      <c r="E25" s="189" t="s">
        <v>100</v>
      </c>
      <c r="F25" s="189" t="s">
        <v>101</v>
      </c>
      <c r="G25" s="189" t="s">
        <v>61</v>
      </c>
      <c r="H25" s="89"/>
      <c r="I25" s="89" t="s">
        <v>90</v>
      </c>
      <c r="J25" s="89"/>
      <c r="K25" s="181"/>
      <c r="L25" s="80">
        <v>0</v>
      </c>
      <c r="M25" s="80">
        <v>0</v>
      </c>
      <c r="N25" s="80">
        <v>0</v>
      </c>
      <c r="O25" s="91">
        <v>0</v>
      </c>
      <c r="P25" s="92">
        <v>0</v>
      </c>
      <c r="Q25" s="93">
        <f>O25+P25</f>
        <v>0</v>
      </c>
      <c r="R25" s="81" t="str">
        <f>IFERROR(Q25/N25,"-")</f>
        <v>-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102</v>
      </c>
      <c r="C26" s="189" t="s">
        <v>58</v>
      </c>
      <c r="D26" s="189"/>
      <c r="E26" s="189" t="s">
        <v>59</v>
      </c>
      <c r="F26" s="189" t="s">
        <v>60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1</v>
      </c>
      <c r="P26" s="92">
        <v>0</v>
      </c>
      <c r="Q26" s="93">
        <f>O26+P26</f>
        <v>1</v>
      </c>
      <c r="R26" s="81" t="str">
        <f>IFERROR(Q26/N26,"-")</f>
        <v>-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1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103</v>
      </c>
      <c r="C27" s="189" t="s">
        <v>58</v>
      </c>
      <c r="D27" s="189"/>
      <c r="E27" s="189" t="s">
        <v>104</v>
      </c>
      <c r="F27" s="189" t="s">
        <v>104</v>
      </c>
      <c r="G27" s="189" t="s">
        <v>66</v>
      </c>
      <c r="H27" s="89"/>
      <c r="I27" s="89"/>
      <c r="J27" s="89"/>
      <c r="K27" s="181"/>
      <c r="L27" s="80">
        <v>19</v>
      </c>
      <c r="M27" s="80">
        <v>9</v>
      </c>
      <c r="N27" s="80">
        <v>2</v>
      </c>
      <c r="O27" s="91">
        <v>2</v>
      </c>
      <c r="P27" s="92">
        <v>0</v>
      </c>
      <c r="Q27" s="93">
        <f>O27+P27</f>
        <v>2</v>
      </c>
      <c r="R27" s="81">
        <f>IFERROR(Q27/N27,"-")</f>
        <v>1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2</v>
      </c>
      <c r="BP27" s="120">
        <f>IF(Q27=0,"",IF(BO27=0,"",(BO27/Q27)))</f>
        <v>1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0.081808510638298</v>
      </c>
      <c r="B28" s="189" t="s">
        <v>105</v>
      </c>
      <c r="C28" s="189" t="s">
        <v>58</v>
      </c>
      <c r="D28" s="189"/>
      <c r="E28" s="189" t="s">
        <v>106</v>
      </c>
      <c r="F28" s="189" t="s">
        <v>107</v>
      </c>
      <c r="G28" s="189" t="s">
        <v>61</v>
      </c>
      <c r="H28" s="89" t="s">
        <v>108</v>
      </c>
      <c r="I28" s="89" t="s">
        <v>109</v>
      </c>
      <c r="J28" s="89"/>
      <c r="K28" s="181">
        <v>470000</v>
      </c>
      <c r="L28" s="80">
        <v>0</v>
      </c>
      <c r="M28" s="80">
        <v>0</v>
      </c>
      <c r="N28" s="80">
        <v>0</v>
      </c>
      <c r="O28" s="91">
        <v>19</v>
      </c>
      <c r="P28" s="92">
        <v>0</v>
      </c>
      <c r="Q28" s="93">
        <f>O28+P28</f>
        <v>19</v>
      </c>
      <c r="R28" s="81" t="str">
        <f>IFERROR(Q28/N28,"-")</f>
        <v>-</v>
      </c>
      <c r="S28" s="80">
        <v>0</v>
      </c>
      <c r="T28" s="80">
        <v>4</v>
      </c>
      <c r="U28" s="81">
        <f>IFERROR(T28/(Q28),"-")</f>
        <v>0.21052631578947</v>
      </c>
      <c r="V28" s="82">
        <f>IFERROR(K28/SUM(Q28:Q32),"-")</f>
        <v>13055.555555556</v>
      </c>
      <c r="W28" s="83">
        <v>1</v>
      </c>
      <c r="X28" s="81">
        <f>IF(Q28=0,"-",W28/Q28)</f>
        <v>0.052631578947368</v>
      </c>
      <c r="Y28" s="186">
        <v>6000</v>
      </c>
      <c r="Z28" s="187">
        <f>IFERROR(Y28/Q28,"-")</f>
        <v>315.78947368421</v>
      </c>
      <c r="AA28" s="187">
        <f>IFERROR(Y28/W28,"-")</f>
        <v>6000</v>
      </c>
      <c r="AB28" s="181">
        <f>SUM(Y28:Y32)-SUM(K28:K32)</f>
        <v>-431550</v>
      </c>
      <c r="AC28" s="85">
        <f>SUM(Y28:Y32)/SUM(K28:K32)</f>
        <v>0.081808510638298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3</v>
      </c>
      <c r="AO28" s="101">
        <f>IF(Q28=0,"",IF(AN28=0,"",(AN28/Q28)))</f>
        <v>0.15789473684211</v>
      </c>
      <c r="AP28" s="100">
        <v>1</v>
      </c>
      <c r="AQ28" s="102">
        <f>IFERROR(AP28/AN28,"-")</f>
        <v>0.33333333333333</v>
      </c>
      <c r="AR28" s="103">
        <v>6000</v>
      </c>
      <c r="AS28" s="104">
        <f>IFERROR(AR28/AN28,"-")</f>
        <v>2000</v>
      </c>
      <c r="AT28" s="105"/>
      <c r="AU28" s="105">
        <v>1</v>
      </c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3</v>
      </c>
      <c r="BG28" s="113">
        <f>IF(Q28=0,"",IF(BF28=0,"",(BF28/Q28)))</f>
        <v>0.15789473684211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8</v>
      </c>
      <c r="BP28" s="120">
        <f>IF(Q28=0,"",IF(BO28=0,"",(BO28/Q28)))</f>
        <v>0.42105263157895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4</v>
      </c>
      <c r="BY28" s="127">
        <f>IF(Q28=0,"",IF(BX28=0,"",(BX28/Q28)))</f>
        <v>0.21052631578947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0.052631578947368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1</v>
      </c>
      <c r="CQ28" s="141">
        <v>6000</v>
      </c>
      <c r="CR28" s="141">
        <v>6000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110</v>
      </c>
      <c r="C29" s="189" t="s">
        <v>58</v>
      </c>
      <c r="D29" s="189"/>
      <c r="E29" s="189" t="s">
        <v>111</v>
      </c>
      <c r="F29" s="189" t="s">
        <v>112</v>
      </c>
      <c r="G29" s="189" t="s">
        <v>98</v>
      </c>
      <c r="H29" s="89"/>
      <c r="I29" s="89" t="s">
        <v>109</v>
      </c>
      <c r="J29" s="89"/>
      <c r="K29" s="181"/>
      <c r="L29" s="80">
        <v>13</v>
      </c>
      <c r="M29" s="80">
        <v>0</v>
      </c>
      <c r="N29" s="80">
        <v>26</v>
      </c>
      <c r="O29" s="91">
        <v>1</v>
      </c>
      <c r="P29" s="92">
        <v>0</v>
      </c>
      <c r="Q29" s="93">
        <f>O29+P29</f>
        <v>1</v>
      </c>
      <c r="R29" s="81">
        <f>IFERROR(Q29/N29,"-")</f>
        <v>0.038461538461538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1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113</v>
      </c>
      <c r="C30" s="189" t="s">
        <v>58</v>
      </c>
      <c r="D30" s="189"/>
      <c r="E30" s="189" t="s">
        <v>114</v>
      </c>
      <c r="F30" s="189" t="s">
        <v>115</v>
      </c>
      <c r="G30" s="189" t="s">
        <v>61</v>
      </c>
      <c r="H30" s="89"/>
      <c r="I30" s="89" t="s">
        <v>109</v>
      </c>
      <c r="J30" s="89"/>
      <c r="K30" s="181"/>
      <c r="L30" s="80">
        <v>0</v>
      </c>
      <c r="M30" s="80">
        <v>0</v>
      </c>
      <c r="N30" s="80">
        <v>0</v>
      </c>
      <c r="O30" s="91">
        <v>8</v>
      </c>
      <c r="P30" s="92">
        <v>0</v>
      </c>
      <c r="Q30" s="93">
        <f>O30+P30</f>
        <v>8</v>
      </c>
      <c r="R30" s="81" t="str">
        <f>IFERROR(Q30/N30,"-")</f>
        <v>-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2</v>
      </c>
      <c r="BP30" s="120">
        <f>IF(Q30=0,"",IF(BO30=0,"",(BO30/Q30)))</f>
        <v>0.25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5</v>
      </c>
      <c r="BY30" s="127">
        <f>IF(Q30=0,"",IF(BX30=0,"",(BX30/Q30)))</f>
        <v>0.625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1</v>
      </c>
      <c r="CH30" s="134">
        <f>IF(Q30=0,"",IF(CG30=0,"",(CG30/Q30)))</f>
        <v>0.125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116</v>
      </c>
      <c r="C31" s="189" t="s">
        <v>58</v>
      </c>
      <c r="D31" s="189"/>
      <c r="E31" s="189" t="s">
        <v>71</v>
      </c>
      <c r="F31" s="189" t="s">
        <v>72</v>
      </c>
      <c r="G31" s="189" t="s">
        <v>61</v>
      </c>
      <c r="H31" s="89"/>
      <c r="I31" s="89" t="s">
        <v>109</v>
      </c>
      <c r="J31" s="89"/>
      <c r="K31" s="181"/>
      <c r="L31" s="80">
        <v>0</v>
      </c>
      <c r="M31" s="80">
        <v>0</v>
      </c>
      <c r="N31" s="80">
        <v>0</v>
      </c>
      <c r="O31" s="91">
        <v>6</v>
      </c>
      <c r="P31" s="92">
        <v>0</v>
      </c>
      <c r="Q31" s="93">
        <f>O31+P31</f>
        <v>6</v>
      </c>
      <c r="R31" s="81" t="str">
        <f>IFERROR(Q31/N31,"-")</f>
        <v>-</v>
      </c>
      <c r="S31" s="80">
        <v>0</v>
      </c>
      <c r="T31" s="80">
        <v>1</v>
      </c>
      <c r="U31" s="81">
        <f>IFERROR(T31/(Q31),"-")</f>
        <v>0.16666666666667</v>
      </c>
      <c r="V31" s="82"/>
      <c r="W31" s="83">
        <v>1</v>
      </c>
      <c r="X31" s="81">
        <f>IF(Q31=0,"-",W31/Q31)</f>
        <v>0.16666666666667</v>
      </c>
      <c r="Y31" s="186">
        <v>32450</v>
      </c>
      <c r="Z31" s="187">
        <f>IFERROR(Y31/Q31,"-")</f>
        <v>5408.3333333333</v>
      </c>
      <c r="AA31" s="187">
        <f>IFERROR(Y31/W31,"-")</f>
        <v>32450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0.16666666666667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0.16666666666667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0.33333333333333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>
        <v>2</v>
      </c>
      <c r="CH31" s="134">
        <f>IF(Q31=0,"",IF(CG31=0,"",(CG31/Q31)))</f>
        <v>0.33333333333333</v>
      </c>
      <c r="CI31" s="135">
        <v>1</v>
      </c>
      <c r="CJ31" s="136">
        <f>IFERROR(CI31/CG31,"-")</f>
        <v>0.5</v>
      </c>
      <c r="CK31" s="137">
        <v>32450</v>
      </c>
      <c r="CL31" s="138">
        <f>IFERROR(CK31/CG31,"-")</f>
        <v>16225</v>
      </c>
      <c r="CM31" s="139"/>
      <c r="CN31" s="139"/>
      <c r="CO31" s="139">
        <v>1</v>
      </c>
      <c r="CP31" s="140">
        <v>1</v>
      </c>
      <c r="CQ31" s="141">
        <v>32450</v>
      </c>
      <c r="CR31" s="141">
        <v>32450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117</v>
      </c>
      <c r="C32" s="189" t="s">
        <v>58</v>
      </c>
      <c r="D32" s="189"/>
      <c r="E32" s="189" t="s">
        <v>104</v>
      </c>
      <c r="F32" s="189" t="s">
        <v>104</v>
      </c>
      <c r="G32" s="189" t="s">
        <v>66</v>
      </c>
      <c r="H32" s="89"/>
      <c r="I32" s="89"/>
      <c r="J32" s="89"/>
      <c r="K32" s="181"/>
      <c r="L32" s="80">
        <v>53</v>
      </c>
      <c r="M32" s="80">
        <v>32</v>
      </c>
      <c r="N32" s="80">
        <v>10</v>
      </c>
      <c r="O32" s="91">
        <v>2</v>
      </c>
      <c r="P32" s="92">
        <v>0</v>
      </c>
      <c r="Q32" s="93">
        <f>O32+P32</f>
        <v>2</v>
      </c>
      <c r="R32" s="81">
        <f>IFERROR(Q32/N32,"-")</f>
        <v>0.2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1</v>
      </c>
      <c r="BP32" s="120">
        <f>IF(Q32=0,"",IF(BO32=0,"",(BO32/Q32)))</f>
        <v>0.5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>
        <v>1</v>
      </c>
      <c r="CH32" s="134">
        <f>IF(Q32=0,"",IF(CG32=0,"",(CG32/Q32)))</f>
        <v>0.5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</v>
      </c>
      <c r="B33" s="189" t="s">
        <v>118</v>
      </c>
      <c r="C33" s="189" t="s">
        <v>58</v>
      </c>
      <c r="D33" s="189"/>
      <c r="E33" s="189" t="s">
        <v>119</v>
      </c>
      <c r="F33" s="189" t="s">
        <v>120</v>
      </c>
      <c r="G33" s="189" t="s">
        <v>61</v>
      </c>
      <c r="H33" s="89" t="s">
        <v>121</v>
      </c>
      <c r="I33" s="89" t="s">
        <v>122</v>
      </c>
      <c r="J33" s="89" t="s">
        <v>123</v>
      </c>
      <c r="K33" s="181">
        <v>220000</v>
      </c>
      <c r="L33" s="80">
        <v>0</v>
      </c>
      <c r="M33" s="80">
        <v>0</v>
      </c>
      <c r="N33" s="80">
        <v>0</v>
      </c>
      <c r="O33" s="91">
        <v>0</v>
      </c>
      <c r="P33" s="92">
        <v>0</v>
      </c>
      <c r="Q33" s="93">
        <f>O33+P33</f>
        <v>0</v>
      </c>
      <c r="R33" s="81" t="str">
        <f>IFERROR(Q33/N33,"-")</f>
        <v>-</v>
      </c>
      <c r="S33" s="80">
        <v>0</v>
      </c>
      <c r="T33" s="80">
        <v>0</v>
      </c>
      <c r="U33" s="81" t="str">
        <f>IFERROR(T33/(Q33),"-")</f>
        <v>-</v>
      </c>
      <c r="V33" s="82">
        <f>IFERROR(K33/SUM(Q33:Q42),"-")</f>
        <v>27500</v>
      </c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>
        <f>SUM(Y33:Y42)-SUM(K33:K42)</f>
        <v>-220000</v>
      </c>
      <c r="AC33" s="85">
        <f>SUM(Y33:Y42)/SUM(K33:K42)</f>
        <v>0</v>
      </c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124</v>
      </c>
      <c r="C34" s="189" t="s">
        <v>58</v>
      </c>
      <c r="D34" s="189"/>
      <c r="E34" s="189" t="s">
        <v>119</v>
      </c>
      <c r="F34" s="189" t="s">
        <v>120</v>
      </c>
      <c r="G34" s="189" t="s">
        <v>61</v>
      </c>
      <c r="H34" s="89" t="s">
        <v>125</v>
      </c>
      <c r="I34" s="89" t="s">
        <v>122</v>
      </c>
      <c r="J34" s="89" t="s">
        <v>123</v>
      </c>
      <c r="K34" s="181"/>
      <c r="L34" s="80">
        <v>0</v>
      </c>
      <c r="M34" s="80">
        <v>0</v>
      </c>
      <c r="N34" s="80">
        <v>0</v>
      </c>
      <c r="O34" s="91">
        <v>0</v>
      </c>
      <c r="P34" s="92">
        <v>0</v>
      </c>
      <c r="Q34" s="93">
        <f>O34+P34</f>
        <v>0</v>
      </c>
      <c r="R34" s="81" t="str">
        <f>IFERROR(Q34/N34,"-")</f>
        <v>-</v>
      </c>
      <c r="S34" s="80">
        <v>0</v>
      </c>
      <c r="T34" s="80">
        <v>0</v>
      </c>
      <c r="U34" s="81" t="str">
        <f>IFERROR(T34/(Q34),"-")</f>
        <v>-</v>
      </c>
      <c r="V34" s="82"/>
      <c r="W34" s="83">
        <v>0</v>
      </c>
      <c r="X34" s="81" t="str">
        <f>IF(Q34=0,"-",W34/Q34)</f>
        <v>-</v>
      </c>
      <c r="Y34" s="186">
        <v>0</v>
      </c>
      <c r="Z34" s="187" t="str">
        <f>IFERROR(Y34/Q34,"-")</f>
        <v>-</v>
      </c>
      <c r="AA34" s="187" t="str">
        <f>IFERROR(Y34/W34,"-")</f>
        <v>-</v>
      </c>
      <c r="AB34" s="181"/>
      <c r="AC34" s="85"/>
      <c r="AD34" s="78"/>
      <c r="AE34" s="94"/>
      <c r="AF34" s="95" t="str">
        <f>IF(Q34=0,"",IF(AE34=0,"",(AE34/Q34)))</f>
        <v/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 t="str">
        <f>IF(Q34=0,"",IF(AN34=0,"",(AN34/Q34)))</f>
        <v/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 t="str">
        <f>IF(Q34=0,"",IF(AW34=0,"",(AW34/Q34)))</f>
        <v/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 t="str">
        <f>IF(Q34=0,"",IF(BF34=0,"",(BF34/Q34)))</f>
        <v/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 t="str">
        <f>IF(Q34=0,"",IF(BO34=0,"",(BO34/Q34)))</f>
        <v/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 t="str">
        <f>IF(Q34=0,"",IF(BX34=0,"",(BX34/Q34)))</f>
        <v/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 t="str">
        <f>IF(Q34=0,"",IF(CG34=0,"",(CG34/Q34)))</f>
        <v/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126</v>
      </c>
      <c r="C35" s="189" t="s">
        <v>58</v>
      </c>
      <c r="D35" s="189"/>
      <c r="E35" s="189" t="s">
        <v>119</v>
      </c>
      <c r="F35" s="189" t="s">
        <v>120</v>
      </c>
      <c r="G35" s="189" t="s">
        <v>61</v>
      </c>
      <c r="H35" s="89" t="s">
        <v>127</v>
      </c>
      <c r="I35" s="89" t="s">
        <v>122</v>
      </c>
      <c r="J35" s="89" t="s">
        <v>123</v>
      </c>
      <c r="K35" s="181"/>
      <c r="L35" s="80">
        <v>0</v>
      </c>
      <c r="M35" s="80">
        <v>0</v>
      </c>
      <c r="N35" s="80">
        <v>0</v>
      </c>
      <c r="O35" s="91">
        <v>1</v>
      </c>
      <c r="P35" s="92">
        <v>0</v>
      </c>
      <c r="Q35" s="93">
        <f>O35+P35</f>
        <v>1</v>
      </c>
      <c r="R35" s="81" t="str">
        <f>IFERROR(Q35/N35,"-")</f>
        <v>-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1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128</v>
      </c>
      <c r="C36" s="189" t="s">
        <v>58</v>
      </c>
      <c r="D36" s="189"/>
      <c r="E36" s="189" t="s">
        <v>119</v>
      </c>
      <c r="F36" s="189" t="s">
        <v>120</v>
      </c>
      <c r="G36" s="189" t="s">
        <v>61</v>
      </c>
      <c r="H36" s="89" t="s">
        <v>129</v>
      </c>
      <c r="I36" s="89" t="s">
        <v>122</v>
      </c>
      <c r="J36" s="89" t="s">
        <v>123</v>
      </c>
      <c r="K36" s="181"/>
      <c r="L36" s="80">
        <v>0</v>
      </c>
      <c r="M36" s="80">
        <v>0</v>
      </c>
      <c r="N36" s="80">
        <v>0</v>
      </c>
      <c r="O36" s="91">
        <v>0</v>
      </c>
      <c r="P36" s="92">
        <v>0</v>
      </c>
      <c r="Q36" s="93">
        <f>O36+P36</f>
        <v>0</v>
      </c>
      <c r="R36" s="81" t="str">
        <f>IFERROR(Q36/N36,"-")</f>
        <v>-</v>
      </c>
      <c r="S36" s="80">
        <v>0</v>
      </c>
      <c r="T36" s="80">
        <v>0</v>
      </c>
      <c r="U36" s="81" t="str">
        <f>IFERROR(T36/(Q36),"-")</f>
        <v>-</v>
      </c>
      <c r="V36" s="82"/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/>
      <c r="AC36" s="85"/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130</v>
      </c>
      <c r="C37" s="189" t="s">
        <v>58</v>
      </c>
      <c r="D37" s="189"/>
      <c r="E37" s="189" t="s">
        <v>104</v>
      </c>
      <c r="F37" s="189" t="s">
        <v>104</v>
      </c>
      <c r="G37" s="189" t="s">
        <v>66</v>
      </c>
      <c r="H37" s="89" t="s">
        <v>131</v>
      </c>
      <c r="I37" s="89"/>
      <c r="J37" s="89"/>
      <c r="K37" s="181"/>
      <c r="L37" s="80">
        <v>4</v>
      </c>
      <c r="M37" s="80">
        <v>4</v>
      </c>
      <c r="N37" s="80">
        <v>0</v>
      </c>
      <c r="O37" s="91">
        <v>0</v>
      </c>
      <c r="P37" s="92">
        <v>0</v>
      </c>
      <c r="Q37" s="93">
        <f>O37+P37</f>
        <v>0</v>
      </c>
      <c r="R37" s="81" t="str">
        <f>IFERROR(Q37/N37,"-")</f>
        <v>-</v>
      </c>
      <c r="S37" s="80">
        <v>0</v>
      </c>
      <c r="T37" s="80">
        <v>0</v>
      </c>
      <c r="U37" s="81" t="str">
        <f>IFERROR(T37/(Q37),"-")</f>
        <v>-</v>
      </c>
      <c r="V37" s="82"/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/>
      <c r="AC37" s="85"/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132</v>
      </c>
      <c r="C38" s="189" t="s">
        <v>58</v>
      </c>
      <c r="D38" s="189"/>
      <c r="E38" s="189" t="s">
        <v>119</v>
      </c>
      <c r="F38" s="189" t="s">
        <v>133</v>
      </c>
      <c r="G38" s="189" t="s">
        <v>61</v>
      </c>
      <c r="H38" s="89" t="s">
        <v>121</v>
      </c>
      <c r="I38" s="89" t="s">
        <v>122</v>
      </c>
      <c r="J38" s="89" t="s">
        <v>134</v>
      </c>
      <c r="K38" s="181"/>
      <c r="L38" s="80">
        <v>0</v>
      </c>
      <c r="M38" s="80">
        <v>0</v>
      </c>
      <c r="N38" s="80">
        <v>0</v>
      </c>
      <c r="O38" s="91">
        <v>2</v>
      </c>
      <c r="P38" s="92">
        <v>0</v>
      </c>
      <c r="Q38" s="93">
        <f>O38+P38</f>
        <v>2</v>
      </c>
      <c r="R38" s="81" t="str">
        <f>IFERROR(Q38/N38,"-")</f>
        <v>-</v>
      </c>
      <c r="S38" s="80">
        <v>0</v>
      </c>
      <c r="T38" s="80">
        <v>1</v>
      </c>
      <c r="U38" s="81">
        <f>IFERROR(T38/(Q38),"-")</f>
        <v>0.5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0.5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135</v>
      </c>
      <c r="C39" s="189" t="s">
        <v>58</v>
      </c>
      <c r="D39" s="189"/>
      <c r="E39" s="189" t="s">
        <v>119</v>
      </c>
      <c r="F39" s="189" t="s">
        <v>133</v>
      </c>
      <c r="G39" s="189" t="s">
        <v>61</v>
      </c>
      <c r="H39" s="89" t="s">
        <v>125</v>
      </c>
      <c r="I39" s="89" t="s">
        <v>122</v>
      </c>
      <c r="J39" s="89" t="s">
        <v>136</v>
      </c>
      <c r="K39" s="181"/>
      <c r="L39" s="80">
        <v>0</v>
      </c>
      <c r="M39" s="80">
        <v>0</v>
      </c>
      <c r="N39" s="80">
        <v>0</v>
      </c>
      <c r="O39" s="91">
        <v>0</v>
      </c>
      <c r="P39" s="92">
        <v>0</v>
      </c>
      <c r="Q39" s="93">
        <f>O39+P39</f>
        <v>0</v>
      </c>
      <c r="R39" s="81" t="str">
        <f>IFERROR(Q39/N39,"-")</f>
        <v>-</v>
      </c>
      <c r="S39" s="80">
        <v>0</v>
      </c>
      <c r="T39" s="80">
        <v>0</v>
      </c>
      <c r="U39" s="81" t="str">
        <f>IFERROR(T39/(Q39),"-")</f>
        <v>-</v>
      </c>
      <c r="V39" s="82"/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/>
      <c r="AC39" s="85"/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137</v>
      </c>
      <c r="C40" s="189" t="s">
        <v>58</v>
      </c>
      <c r="D40" s="189"/>
      <c r="E40" s="189" t="s">
        <v>119</v>
      </c>
      <c r="F40" s="189" t="s">
        <v>133</v>
      </c>
      <c r="G40" s="189" t="s">
        <v>61</v>
      </c>
      <c r="H40" s="89" t="s">
        <v>127</v>
      </c>
      <c r="I40" s="89" t="s">
        <v>122</v>
      </c>
      <c r="J40" s="89" t="s">
        <v>138</v>
      </c>
      <c r="K40" s="181"/>
      <c r="L40" s="80">
        <v>0</v>
      </c>
      <c r="M40" s="80">
        <v>0</v>
      </c>
      <c r="N40" s="80">
        <v>0</v>
      </c>
      <c r="O40" s="91">
        <v>2</v>
      </c>
      <c r="P40" s="92">
        <v>0</v>
      </c>
      <c r="Q40" s="93">
        <f>O40+P40</f>
        <v>2</v>
      </c>
      <c r="R40" s="81" t="str">
        <f>IFERROR(Q40/N40,"-")</f>
        <v>-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1</v>
      </c>
      <c r="BP40" s="120">
        <f>IF(Q40=0,"",IF(BO40=0,"",(BO40/Q40)))</f>
        <v>0.5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139</v>
      </c>
      <c r="C41" s="189" t="s">
        <v>58</v>
      </c>
      <c r="D41" s="189"/>
      <c r="E41" s="189" t="s">
        <v>119</v>
      </c>
      <c r="F41" s="189" t="s">
        <v>133</v>
      </c>
      <c r="G41" s="189" t="s">
        <v>61</v>
      </c>
      <c r="H41" s="89" t="s">
        <v>129</v>
      </c>
      <c r="I41" s="89" t="s">
        <v>122</v>
      </c>
      <c r="J41" s="89" t="s">
        <v>140</v>
      </c>
      <c r="K41" s="181"/>
      <c r="L41" s="80">
        <v>0</v>
      </c>
      <c r="M41" s="80">
        <v>0</v>
      </c>
      <c r="N41" s="80">
        <v>0</v>
      </c>
      <c r="O41" s="91">
        <v>2</v>
      </c>
      <c r="P41" s="92">
        <v>0</v>
      </c>
      <c r="Q41" s="93">
        <f>O41+P41</f>
        <v>2</v>
      </c>
      <c r="R41" s="81" t="str">
        <f>IFERROR(Q41/N41,"-")</f>
        <v>-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>
        <v>1</v>
      </c>
      <c r="AO41" s="101">
        <f>IF(Q41=0,"",IF(AN41=0,"",(AN41/Q41)))</f>
        <v>0.5</v>
      </c>
      <c r="AP41" s="100"/>
      <c r="AQ41" s="102">
        <f>IFERROR(AP41/AN41,"-")</f>
        <v>0</v>
      </c>
      <c r="AR41" s="103"/>
      <c r="AS41" s="104">
        <f>IFERROR(AR41/AN41,"-")</f>
        <v>0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141</v>
      </c>
      <c r="C42" s="189" t="s">
        <v>58</v>
      </c>
      <c r="D42" s="189"/>
      <c r="E42" s="189" t="s">
        <v>104</v>
      </c>
      <c r="F42" s="189" t="s">
        <v>104</v>
      </c>
      <c r="G42" s="189" t="s">
        <v>66</v>
      </c>
      <c r="H42" s="89" t="s">
        <v>131</v>
      </c>
      <c r="I42" s="89"/>
      <c r="J42" s="89"/>
      <c r="K42" s="181"/>
      <c r="L42" s="80">
        <v>15</v>
      </c>
      <c r="M42" s="80">
        <v>7</v>
      </c>
      <c r="N42" s="80">
        <v>34</v>
      </c>
      <c r="O42" s="91">
        <v>1</v>
      </c>
      <c r="P42" s="92">
        <v>0</v>
      </c>
      <c r="Q42" s="93">
        <f>O42+P42</f>
        <v>1</v>
      </c>
      <c r="R42" s="81">
        <f>IFERROR(Q42/N42,"-")</f>
        <v>0.029411764705882</v>
      </c>
      <c r="S42" s="80">
        <v>0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>
        <v>1</v>
      </c>
      <c r="CH42" s="134">
        <f>IF(Q42=0,"",IF(CG42=0,"",(CG42/Q42)))</f>
        <v>1</v>
      </c>
      <c r="CI42" s="135"/>
      <c r="CJ42" s="136">
        <f>IFERROR(CI42/CG42,"-")</f>
        <v>0</v>
      </c>
      <c r="CK42" s="137"/>
      <c r="CL42" s="138">
        <f>IFERROR(CK42/CG42,"-")</f>
        <v>0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0.597</v>
      </c>
      <c r="B43" s="189" t="s">
        <v>142</v>
      </c>
      <c r="C43" s="189" t="s">
        <v>58</v>
      </c>
      <c r="D43" s="189"/>
      <c r="E43" s="189" t="s">
        <v>143</v>
      </c>
      <c r="F43" s="189" t="s">
        <v>144</v>
      </c>
      <c r="G43" s="189" t="s">
        <v>61</v>
      </c>
      <c r="H43" s="89" t="s">
        <v>145</v>
      </c>
      <c r="I43" s="89" t="s">
        <v>146</v>
      </c>
      <c r="J43" s="89" t="s">
        <v>147</v>
      </c>
      <c r="K43" s="181">
        <v>400000</v>
      </c>
      <c r="L43" s="80">
        <v>0</v>
      </c>
      <c r="M43" s="80">
        <v>0</v>
      </c>
      <c r="N43" s="80">
        <v>0</v>
      </c>
      <c r="O43" s="91">
        <v>3</v>
      </c>
      <c r="P43" s="92">
        <v>0</v>
      </c>
      <c r="Q43" s="93">
        <f>O43+P43</f>
        <v>3</v>
      </c>
      <c r="R43" s="81" t="str">
        <f>IFERROR(Q43/N43,"-")</f>
        <v>-</v>
      </c>
      <c r="S43" s="80">
        <v>0</v>
      </c>
      <c r="T43" s="80">
        <v>1</v>
      </c>
      <c r="U43" s="81">
        <f>IFERROR(T43/(Q43),"-")</f>
        <v>0.33333333333333</v>
      </c>
      <c r="V43" s="82">
        <f>IFERROR(K43/SUM(Q43:Q47),"-")</f>
        <v>14814.814814815</v>
      </c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>
        <f>SUM(Y43:Y47)-SUM(K43:K47)</f>
        <v>-161200</v>
      </c>
      <c r="AC43" s="85">
        <f>SUM(Y43:Y47)/SUM(K43:K47)</f>
        <v>0.597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0.33333333333333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>
        <v>1</v>
      </c>
      <c r="AX43" s="107">
        <f>IF(Q43=0,"",IF(AW43=0,"",(AW43/Q43)))</f>
        <v>0.33333333333333</v>
      </c>
      <c r="AY43" s="106"/>
      <c r="AZ43" s="108">
        <f>IFERROR(AY43/AW43,"-")</f>
        <v>0</v>
      </c>
      <c r="BA43" s="109"/>
      <c r="BB43" s="110">
        <f>IFERROR(BA43/AW43,"-")</f>
        <v>0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>
        <v>1</v>
      </c>
      <c r="BY43" s="127">
        <f>IF(Q43=0,"",IF(BX43=0,"",(BX43/Q43)))</f>
        <v>0.33333333333333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148</v>
      </c>
      <c r="C44" s="189" t="s">
        <v>58</v>
      </c>
      <c r="D44" s="189"/>
      <c r="E44" s="189" t="s">
        <v>149</v>
      </c>
      <c r="F44" s="189" t="s">
        <v>150</v>
      </c>
      <c r="G44" s="189" t="s">
        <v>61</v>
      </c>
      <c r="H44" s="89"/>
      <c r="I44" s="89" t="s">
        <v>146</v>
      </c>
      <c r="J44" s="89"/>
      <c r="K44" s="181"/>
      <c r="L44" s="80">
        <v>0</v>
      </c>
      <c r="M44" s="80">
        <v>0</v>
      </c>
      <c r="N44" s="80">
        <v>0</v>
      </c>
      <c r="O44" s="91">
        <v>8</v>
      </c>
      <c r="P44" s="92">
        <v>0</v>
      </c>
      <c r="Q44" s="93">
        <f>O44+P44</f>
        <v>8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2</v>
      </c>
      <c r="BG44" s="113">
        <f>IF(Q44=0,"",IF(BF44=0,"",(BF44/Q44)))</f>
        <v>0.25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>
        <v>6</v>
      </c>
      <c r="BY44" s="127">
        <f>IF(Q44=0,"",IF(BX44=0,"",(BX44/Q44)))</f>
        <v>0.75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151</v>
      </c>
      <c r="C45" s="189" t="s">
        <v>58</v>
      </c>
      <c r="D45" s="189"/>
      <c r="E45" s="189" t="s">
        <v>152</v>
      </c>
      <c r="F45" s="189" t="s">
        <v>153</v>
      </c>
      <c r="G45" s="189" t="s">
        <v>98</v>
      </c>
      <c r="H45" s="89"/>
      <c r="I45" s="89" t="s">
        <v>146</v>
      </c>
      <c r="J45" s="89"/>
      <c r="K45" s="181"/>
      <c r="L45" s="80">
        <v>6</v>
      </c>
      <c r="M45" s="80">
        <v>0</v>
      </c>
      <c r="N45" s="80">
        <v>26</v>
      </c>
      <c r="O45" s="91">
        <v>4</v>
      </c>
      <c r="P45" s="92">
        <v>0</v>
      </c>
      <c r="Q45" s="93">
        <f>O45+P45</f>
        <v>4</v>
      </c>
      <c r="R45" s="81">
        <f>IFERROR(Q45/N45,"-")</f>
        <v>0.15384615384615</v>
      </c>
      <c r="S45" s="80">
        <v>0</v>
      </c>
      <c r="T45" s="80">
        <v>1</v>
      </c>
      <c r="U45" s="81">
        <f>IFERROR(T45/(Q45),"-")</f>
        <v>0.25</v>
      </c>
      <c r="V45" s="82"/>
      <c r="W45" s="83">
        <v>1</v>
      </c>
      <c r="X45" s="81">
        <f>IF(Q45=0,"-",W45/Q45)</f>
        <v>0.25</v>
      </c>
      <c r="Y45" s="186">
        <v>3000</v>
      </c>
      <c r="Z45" s="187">
        <f>IFERROR(Y45/Q45,"-")</f>
        <v>750</v>
      </c>
      <c r="AA45" s="187">
        <f>IFERROR(Y45/W45,"-")</f>
        <v>3000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1</v>
      </c>
      <c r="AO45" s="101">
        <f>IF(Q45=0,"",IF(AN45=0,"",(AN45/Q45)))</f>
        <v>0.25</v>
      </c>
      <c r="AP45" s="100"/>
      <c r="AQ45" s="102">
        <f>IFERROR(AP45/AN45,"-")</f>
        <v>0</v>
      </c>
      <c r="AR45" s="103"/>
      <c r="AS45" s="104">
        <f>IFERROR(AR45/AN45,"-")</f>
        <v>0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0.25</v>
      </c>
      <c r="BQ45" s="121">
        <v>1</v>
      </c>
      <c r="BR45" s="122">
        <f>IFERROR(BQ45/BO45,"-")</f>
        <v>1</v>
      </c>
      <c r="BS45" s="123">
        <v>3000</v>
      </c>
      <c r="BT45" s="124">
        <f>IFERROR(BS45/BO45,"-")</f>
        <v>3000</v>
      </c>
      <c r="BU45" s="125">
        <v>1</v>
      </c>
      <c r="BV45" s="125"/>
      <c r="BW45" s="125"/>
      <c r="BX45" s="126">
        <v>2</v>
      </c>
      <c r="BY45" s="127">
        <f>IF(Q45=0,"",IF(BX45=0,"",(BX45/Q45)))</f>
        <v>0.5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1</v>
      </c>
      <c r="CQ45" s="141">
        <v>3000</v>
      </c>
      <c r="CR45" s="141">
        <v>3000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154</v>
      </c>
      <c r="C46" s="189" t="s">
        <v>58</v>
      </c>
      <c r="D46" s="189"/>
      <c r="E46" s="189" t="s">
        <v>155</v>
      </c>
      <c r="F46" s="189" t="s">
        <v>156</v>
      </c>
      <c r="G46" s="189" t="s">
        <v>61</v>
      </c>
      <c r="H46" s="89"/>
      <c r="I46" s="89" t="s">
        <v>146</v>
      </c>
      <c r="J46" s="89"/>
      <c r="K46" s="181"/>
      <c r="L46" s="80">
        <v>0</v>
      </c>
      <c r="M46" s="80">
        <v>0</v>
      </c>
      <c r="N46" s="80">
        <v>0</v>
      </c>
      <c r="O46" s="91">
        <v>5</v>
      </c>
      <c r="P46" s="92">
        <v>0</v>
      </c>
      <c r="Q46" s="93">
        <f>O46+P46</f>
        <v>5</v>
      </c>
      <c r="R46" s="81" t="str">
        <f>IFERROR(Q46/N46,"-")</f>
        <v>-</v>
      </c>
      <c r="S46" s="80">
        <v>0</v>
      </c>
      <c r="T46" s="80">
        <v>1</v>
      </c>
      <c r="U46" s="81">
        <f>IFERROR(T46/(Q46),"-")</f>
        <v>0.2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>
        <v>2</v>
      </c>
      <c r="AX46" s="107">
        <f>IF(Q46=0,"",IF(AW46=0,"",(AW46/Q46)))</f>
        <v>0.4</v>
      </c>
      <c r="AY46" s="106"/>
      <c r="AZ46" s="108">
        <f>IFERROR(AY46/AW46,"-")</f>
        <v>0</v>
      </c>
      <c r="BA46" s="109"/>
      <c r="BB46" s="110">
        <f>IFERROR(BA46/AW46,"-")</f>
        <v>0</v>
      </c>
      <c r="BC46" s="111"/>
      <c r="BD46" s="111"/>
      <c r="BE46" s="111"/>
      <c r="BF46" s="112">
        <v>1</v>
      </c>
      <c r="BG46" s="113">
        <f>IF(Q46=0,"",IF(BF46=0,"",(BF46/Q46)))</f>
        <v>0.2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1</v>
      </c>
      <c r="BP46" s="120">
        <f>IF(Q46=0,"",IF(BO46=0,"",(BO46/Q46)))</f>
        <v>0.2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1</v>
      </c>
      <c r="BY46" s="127">
        <f>IF(Q46=0,"",IF(BX46=0,"",(BX46/Q46)))</f>
        <v>0.2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157</v>
      </c>
      <c r="C47" s="189" t="s">
        <v>58</v>
      </c>
      <c r="D47" s="189"/>
      <c r="E47" s="189" t="s">
        <v>104</v>
      </c>
      <c r="F47" s="189" t="s">
        <v>104</v>
      </c>
      <c r="G47" s="189" t="s">
        <v>66</v>
      </c>
      <c r="H47" s="89"/>
      <c r="I47" s="89"/>
      <c r="J47" s="89"/>
      <c r="K47" s="181"/>
      <c r="L47" s="80">
        <v>56</v>
      </c>
      <c r="M47" s="80">
        <v>42</v>
      </c>
      <c r="N47" s="80">
        <v>14</v>
      </c>
      <c r="O47" s="91">
        <v>7</v>
      </c>
      <c r="P47" s="92">
        <v>0</v>
      </c>
      <c r="Q47" s="93">
        <f>O47+P47</f>
        <v>7</v>
      </c>
      <c r="R47" s="81">
        <f>IFERROR(Q47/N47,"-")</f>
        <v>0.5</v>
      </c>
      <c r="S47" s="80">
        <v>3</v>
      </c>
      <c r="T47" s="80">
        <v>1</v>
      </c>
      <c r="U47" s="81">
        <f>IFERROR(T47/(Q47),"-")</f>
        <v>0.14285714285714</v>
      </c>
      <c r="V47" s="82"/>
      <c r="W47" s="83">
        <v>4</v>
      </c>
      <c r="X47" s="81">
        <f>IF(Q47=0,"-",W47/Q47)</f>
        <v>0.57142857142857</v>
      </c>
      <c r="Y47" s="186">
        <v>235800</v>
      </c>
      <c r="Z47" s="187">
        <f>IFERROR(Y47/Q47,"-")</f>
        <v>33685.714285714</v>
      </c>
      <c r="AA47" s="187">
        <f>IFERROR(Y47/W47,"-")</f>
        <v>58950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3</v>
      </c>
      <c r="BP47" s="120">
        <f>IF(Q47=0,"",IF(BO47=0,"",(BO47/Q47)))</f>
        <v>0.42857142857143</v>
      </c>
      <c r="BQ47" s="121">
        <v>2</v>
      </c>
      <c r="BR47" s="122">
        <f>IFERROR(BQ47/BO47,"-")</f>
        <v>0.66666666666667</v>
      </c>
      <c r="BS47" s="123">
        <v>35000</v>
      </c>
      <c r="BT47" s="124">
        <f>IFERROR(BS47/BO47,"-")</f>
        <v>11666.666666667</v>
      </c>
      <c r="BU47" s="125"/>
      <c r="BV47" s="125">
        <v>1</v>
      </c>
      <c r="BW47" s="125">
        <v>1</v>
      </c>
      <c r="BX47" s="126">
        <v>3</v>
      </c>
      <c r="BY47" s="127">
        <f>IF(Q47=0,"",IF(BX47=0,"",(BX47/Q47)))</f>
        <v>0.42857142857143</v>
      </c>
      <c r="BZ47" s="128">
        <v>2</v>
      </c>
      <c r="CA47" s="129">
        <f>IFERROR(BZ47/BX47,"-")</f>
        <v>0.66666666666667</v>
      </c>
      <c r="CB47" s="130">
        <v>49800</v>
      </c>
      <c r="CC47" s="131">
        <f>IFERROR(CB47/BX47,"-")</f>
        <v>16600</v>
      </c>
      <c r="CD47" s="132"/>
      <c r="CE47" s="132"/>
      <c r="CF47" s="132">
        <v>2</v>
      </c>
      <c r="CG47" s="133">
        <v>1</v>
      </c>
      <c r="CH47" s="134">
        <f>IF(Q47=0,"",IF(CG47=0,"",(CG47/Q47)))</f>
        <v>0.14285714285714</v>
      </c>
      <c r="CI47" s="135">
        <v>1</v>
      </c>
      <c r="CJ47" s="136">
        <f>IFERROR(CI47/CG47,"-")</f>
        <v>1</v>
      </c>
      <c r="CK47" s="137">
        <v>183000</v>
      </c>
      <c r="CL47" s="138">
        <f>IFERROR(CK47/CG47,"-")</f>
        <v>183000</v>
      </c>
      <c r="CM47" s="139"/>
      <c r="CN47" s="139"/>
      <c r="CO47" s="139">
        <v>1</v>
      </c>
      <c r="CP47" s="140">
        <v>4</v>
      </c>
      <c r="CQ47" s="141">
        <v>235800</v>
      </c>
      <c r="CR47" s="141">
        <v>183000</v>
      </c>
      <c r="CS47" s="141"/>
      <c r="CT47" s="142" t="str">
        <f>IF(AND(CR47=0,CS47=0),"",IF(AND(CR47&lt;=100000,CS47&lt;=100000),"",IF(CR47/CQ47&gt;0.7,"男高",IF(CS47/CQ47&gt;0.7,"女高",""))))</f>
        <v>男高</v>
      </c>
    </row>
    <row r="48" spans="1:99">
      <c r="A48" s="79">
        <f>AC48</f>
        <v>0.14</v>
      </c>
      <c r="B48" s="189" t="s">
        <v>158</v>
      </c>
      <c r="C48" s="189" t="s">
        <v>58</v>
      </c>
      <c r="D48" s="189"/>
      <c r="E48" s="189" t="s">
        <v>114</v>
      </c>
      <c r="F48" s="189" t="s">
        <v>115</v>
      </c>
      <c r="G48" s="189" t="s">
        <v>61</v>
      </c>
      <c r="H48" s="89" t="s">
        <v>159</v>
      </c>
      <c r="I48" s="89" t="s">
        <v>146</v>
      </c>
      <c r="J48" s="89" t="s">
        <v>147</v>
      </c>
      <c r="K48" s="181">
        <v>300000</v>
      </c>
      <c r="L48" s="80">
        <v>0</v>
      </c>
      <c r="M48" s="80">
        <v>0</v>
      </c>
      <c r="N48" s="80">
        <v>0</v>
      </c>
      <c r="O48" s="91">
        <v>6</v>
      </c>
      <c r="P48" s="92">
        <v>0</v>
      </c>
      <c r="Q48" s="93">
        <f>O48+P48</f>
        <v>6</v>
      </c>
      <c r="R48" s="81" t="str">
        <f>IFERROR(Q48/N48,"-")</f>
        <v>-</v>
      </c>
      <c r="S48" s="80">
        <v>0</v>
      </c>
      <c r="T48" s="80">
        <v>0</v>
      </c>
      <c r="U48" s="81">
        <f>IFERROR(T48/(Q48),"-")</f>
        <v>0</v>
      </c>
      <c r="V48" s="82">
        <f>IFERROR(K48/SUM(Q48:Q52),"-")</f>
        <v>10714.285714286</v>
      </c>
      <c r="W48" s="83">
        <v>1</v>
      </c>
      <c r="X48" s="81">
        <f>IF(Q48=0,"-",W48/Q48)</f>
        <v>0.16666666666667</v>
      </c>
      <c r="Y48" s="186">
        <v>6000</v>
      </c>
      <c r="Z48" s="187">
        <f>IFERROR(Y48/Q48,"-")</f>
        <v>1000</v>
      </c>
      <c r="AA48" s="187">
        <f>IFERROR(Y48/W48,"-")</f>
        <v>6000</v>
      </c>
      <c r="AB48" s="181">
        <f>SUM(Y48:Y52)-SUM(K48:K52)</f>
        <v>-258000</v>
      </c>
      <c r="AC48" s="85">
        <f>SUM(Y48:Y52)/SUM(K48:K52)</f>
        <v>0.14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>
        <v>3</v>
      </c>
      <c r="AX48" s="107">
        <f>IF(Q48=0,"",IF(AW48=0,"",(AW48/Q48)))</f>
        <v>0.5</v>
      </c>
      <c r="AY48" s="106">
        <v>1</v>
      </c>
      <c r="AZ48" s="108">
        <f>IFERROR(AY48/AW48,"-")</f>
        <v>0.33333333333333</v>
      </c>
      <c r="BA48" s="109">
        <v>6000</v>
      </c>
      <c r="BB48" s="110">
        <f>IFERROR(BA48/AW48,"-")</f>
        <v>2000</v>
      </c>
      <c r="BC48" s="111"/>
      <c r="BD48" s="111">
        <v>1</v>
      </c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0.16666666666667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2</v>
      </c>
      <c r="BY48" s="127">
        <f>IF(Q48=0,"",IF(BX48=0,"",(BX48/Q48)))</f>
        <v>0.33333333333333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6000</v>
      </c>
      <c r="CR48" s="141">
        <v>6000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160</v>
      </c>
      <c r="C49" s="189" t="s">
        <v>58</v>
      </c>
      <c r="D49" s="189"/>
      <c r="E49" s="189" t="s">
        <v>161</v>
      </c>
      <c r="F49" s="189" t="s">
        <v>162</v>
      </c>
      <c r="G49" s="189" t="s">
        <v>61</v>
      </c>
      <c r="H49" s="89"/>
      <c r="I49" s="89" t="s">
        <v>146</v>
      </c>
      <c r="J49" s="89"/>
      <c r="K49" s="181"/>
      <c r="L49" s="80">
        <v>0</v>
      </c>
      <c r="M49" s="80">
        <v>0</v>
      </c>
      <c r="N49" s="80">
        <v>0</v>
      </c>
      <c r="O49" s="91">
        <v>9</v>
      </c>
      <c r="P49" s="92">
        <v>0</v>
      </c>
      <c r="Q49" s="93">
        <f>O49+P49</f>
        <v>9</v>
      </c>
      <c r="R49" s="81" t="str">
        <f>IFERROR(Q49/N49,"-")</f>
        <v>-</v>
      </c>
      <c r="S49" s="80">
        <v>0</v>
      </c>
      <c r="T49" s="80">
        <v>1</v>
      </c>
      <c r="U49" s="81">
        <f>IFERROR(T49/(Q49),"-")</f>
        <v>0.11111111111111</v>
      </c>
      <c r="V49" s="82"/>
      <c r="W49" s="83">
        <v>1</v>
      </c>
      <c r="X49" s="81">
        <f>IF(Q49=0,"-",W49/Q49)</f>
        <v>0.11111111111111</v>
      </c>
      <c r="Y49" s="186">
        <v>3000</v>
      </c>
      <c r="Z49" s="187">
        <f>IFERROR(Y49/Q49,"-")</f>
        <v>333.33333333333</v>
      </c>
      <c r="AA49" s="187">
        <f>IFERROR(Y49/W49,"-")</f>
        <v>3000</v>
      </c>
      <c r="AB49" s="181"/>
      <c r="AC49" s="85"/>
      <c r="AD49" s="78"/>
      <c r="AE49" s="94">
        <v>1</v>
      </c>
      <c r="AF49" s="95">
        <f>IF(Q49=0,"",IF(AE49=0,"",(AE49/Q49)))</f>
        <v>0.11111111111111</v>
      </c>
      <c r="AG49" s="94"/>
      <c r="AH49" s="96">
        <f>IFERROR(AG49/AE49,"-")</f>
        <v>0</v>
      </c>
      <c r="AI49" s="97"/>
      <c r="AJ49" s="98">
        <f>IFERROR(AI49/AE49,"-")</f>
        <v>0</v>
      </c>
      <c r="AK49" s="99"/>
      <c r="AL49" s="99"/>
      <c r="AM49" s="99"/>
      <c r="AN49" s="100">
        <v>3</v>
      </c>
      <c r="AO49" s="101">
        <f>IF(Q49=0,"",IF(AN49=0,"",(AN49/Q49)))</f>
        <v>0.33333333333333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>
        <v>1</v>
      </c>
      <c r="AX49" s="107">
        <f>IF(Q49=0,"",IF(AW49=0,"",(AW49/Q49)))</f>
        <v>0.11111111111111</v>
      </c>
      <c r="AY49" s="106"/>
      <c r="AZ49" s="108">
        <f>IFERROR(AY49/AW49,"-")</f>
        <v>0</v>
      </c>
      <c r="BA49" s="109"/>
      <c r="BB49" s="110">
        <f>IFERROR(BA49/AW49,"-")</f>
        <v>0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2</v>
      </c>
      <c r="BP49" s="120">
        <f>IF(Q49=0,"",IF(BO49=0,"",(BO49/Q49)))</f>
        <v>0.22222222222222</v>
      </c>
      <c r="BQ49" s="121">
        <v>1</v>
      </c>
      <c r="BR49" s="122">
        <f>IFERROR(BQ49/BO49,"-")</f>
        <v>0.5</v>
      </c>
      <c r="BS49" s="123">
        <v>3000</v>
      </c>
      <c r="BT49" s="124">
        <f>IFERROR(BS49/BO49,"-")</f>
        <v>1500</v>
      </c>
      <c r="BU49" s="125">
        <v>1</v>
      </c>
      <c r="BV49" s="125"/>
      <c r="BW49" s="125"/>
      <c r="BX49" s="126">
        <v>2</v>
      </c>
      <c r="BY49" s="127">
        <f>IF(Q49=0,"",IF(BX49=0,"",(BX49/Q49)))</f>
        <v>0.22222222222222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1</v>
      </c>
      <c r="CQ49" s="141">
        <v>3000</v>
      </c>
      <c r="CR49" s="141">
        <v>3000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163</v>
      </c>
      <c r="C50" s="189" t="s">
        <v>58</v>
      </c>
      <c r="D50" s="189"/>
      <c r="E50" s="189" t="s">
        <v>164</v>
      </c>
      <c r="F50" s="189" t="s">
        <v>165</v>
      </c>
      <c r="G50" s="189" t="s">
        <v>98</v>
      </c>
      <c r="H50" s="89"/>
      <c r="I50" s="89" t="s">
        <v>146</v>
      </c>
      <c r="J50" s="89"/>
      <c r="K50" s="181"/>
      <c r="L50" s="80">
        <v>1</v>
      </c>
      <c r="M50" s="80">
        <v>0</v>
      </c>
      <c r="N50" s="80">
        <v>17</v>
      </c>
      <c r="O50" s="91">
        <v>1</v>
      </c>
      <c r="P50" s="92">
        <v>0</v>
      </c>
      <c r="Q50" s="93">
        <f>O50+P50</f>
        <v>1</v>
      </c>
      <c r="R50" s="81">
        <f>IFERROR(Q50/N50,"-")</f>
        <v>0.058823529411765</v>
      </c>
      <c r="S50" s="80">
        <v>0</v>
      </c>
      <c r="T50" s="80">
        <v>0</v>
      </c>
      <c r="U50" s="81">
        <f>IFERROR(T50/(Q50),"-")</f>
        <v>0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>
        <v>1</v>
      </c>
      <c r="BY50" s="127">
        <f>IF(Q50=0,"",IF(BX50=0,"",(BX50/Q50)))</f>
        <v>1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166</v>
      </c>
      <c r="C51" s="189" t="s">
        <v>58</v>
      </c>
      <c r="D51" s="189"/>
      <c r="E51" s="189" t="s">
        <v>106</v>
      </c>
      <c r="F51" s="189" t="s">
        <v>107</v>
      </c>
      <c r="G51" s="189" t="s">
        <v>61</v>
      </c>
      <c r="H51" s="89"/>
      <c r="I51" s="89" t="s">
        <v>146</v>
      </c>
      <c r="J51" s="89"/>
      <c r="K51" s="181"/>
      <c r="L51" s="80">
        <v>0</v>
      </c>
      <c r="M51" s="80">
        <v>0</v>
      </c>
      <c r="N51" s="80">
        <v>0</v>
      </c>
      <c r="O51" s="91">
        <v>5</v>
      </c>
      <c r="P51" s="92">
        <v>0</v>
      </c>
      <c r="Q51" s="93">
        <f>O51+P51</f>
        <v>5</v>
      </c>
      <c r="R51" s="81" t="str">
        <f>IFERROR(Q51/N51,"-")</f>
        <v>-</v>
      </c>
      <c r="S51" s="80">
        <v>0</v>
      </c>
      <c r="T51" s="80">
        <v>2</v>
      </c>
      <c r="U51" s="81">
        <f>IFERROR(T51/(Q51),"-")</f>
        <v>0.4</v>
      </c>
      <c r="V51" s="82"/>
      <c r="W51" s="83">
        <v>1</v>
      </c>
      <c r="X51" s="81">
        <f>IF(Q51=0,"-",W51/Q51)</f>
        <v>0.2</v>
      </c>
      <c r="Y51" s="186">
        <v>3000</v>
      </c>
      <c r="Z51" s="187">
        <f>IFERROR(Y51/Q51,"-")</f>
        <v>600</v>
      </c>
      <c r="AA51" s="187">
        <f>IFERROR(Y51/W51,"-")</f>
        <v>3000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>
        <v>1</v>
      </c>
      <c r="AX51" s="107">
        <f>IF(Q51=0,"",IF(AW51=0,"",(AW51/Q51)))</f>
        <v>0.2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3</v>
      </c>
      <c r="BP51" s="120">
        <f>IF(Q51=0,"",IF(BO51=0,"",(BO51/Q51)))</f>
        <v>0.6</v>
      </c>
      <c r="BQ51" s="121">
        <v>1</v>
      </c>
      <c r="BR51" s="122">
        <f>IFERROR(BQ51/BO51,"-")</f>
        <v>0.33333333333333</v>
      </c>
      <c r="BS51" s="123">
        <v>3000</v>
      </c>
      <c r="BT51" s="124">
        <f>IFERROR(BS51/BO51,"-")</f>
        <v>1000</v>
      </c>
      <c r="BU51" s="125">
        <v>1</v>
      </c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>
        <v>1</v>
      </c>
      <c r="CH51" s="134">
        <f>IF(Q51=0,"",IF(CG51=0,"",(CG51/Q51)))</f>
        <v>0.2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1</v>
      </c>
      <c r="CQ51" s="141">
        <v>3000</v>
      </c>
      <c r="CR51" s="141">
        <v>3000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167</v>
      </c>
      <c r="C52" s="189" t="s">
        <v>58</v>
      </c>
      <c r="D52" s="189"/>
      <c r="E52" s="189" t="s">
        <v>104</v>
      </c>
      <c r="F52" s="189" t="s">
        <v>104</v>
      </c>
      <c r="G52" s="189" t="s">
        <v>66</v>
      </c>
      <c r="H52" s="89"/>
      <c r="I52" s="89"/>
      <c r="J52" s="89"/>
      <c r="K52" s="181"/>
      <c r="L52" s="80">
        <v>138</v>
      </c>
      <c r="M52" s="80">
        <v>31</v>
      </c>
      <c r="N52" s="80">
        <v>20</v>
      </c>
      <c r="O52" s="91">
        <v>7</v>
      </c>
      <c r="P52" s="92">
        <v>0</v>
      </c>
      <c r="Q52" s="93">
        <f>O52+P52</f>
        <v>7</v>
      </c>
      <c r="R52" s="81">
        <f>IFERROR(Q52/N52,"-")</f>
        <v>0.35</v>
      </c>
      <c r="S52" s="80">
        <v>1</v>
      </c>
      <c r="T52" s="80">
        <v>0</v>
      </c>
      <c r="U52" s="81">
        <f>IFERROR(T52/(Q52),"-")</f>
        <v>0</v>
      </c>
      <c r="V52" s="82"/>
      <c r="W52" s="83">
        <v>1</v>
      </c>
      <c r="X52" s="81">
        <f>IF(Q52=0,"-",W52/Q52)</f>
        <v>0.14285714285714</v>
      </c>
      <c r="Y52" s="186">
        <v>30000</v>
      </c>
      <c r="Z52" s="187">
        <f>IFERROR(Y52/Q52,"-")</f>
        <v>4285.7142857143</v>
      </c>
      <c r="AA52" s="187">
        <f>IFERROR(Y52/W52,"-")</f>
        <v>30000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>
        <v>1</v>
      </c>
      <c r="AO52" s="101">
        <f>IF(Q52=0,"",IF(AN52=0,"",(AN52/Q52)))</f>
        <v>0.14285714285714</v>
      </c>
      <c r="AP52" s="100"/>
      <c r="AQ52" s="102">
        <f>IFERROR(AP52/AN52,"-")</f>
        <v>0</v>
      </c>
      <c r="AR52" s="103"/>
      <c r="AS52" s="104">
        <f>IFERROR(AR52/AN52,"-")</f>
        <v>0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3</v>
      </c>
      <c r="BP52" s="120">
        <f>IF(Q52=0,"",IF(BO52=0,"",(BO52/Q52)))</f>
        <v>0.42857142857143</v>
      </c>
      <c r="BQ52" s="121">
        <v>1</v>
      </c>
      <c r="BR52" s="122">
        <f>IFERROR(BQ52/BO52,"-")</f>
        <v>0.33333333333333</v>
      </c>
      <c r="BS52" s="123">
        <v>30000</v>
      </c>
      <c r="BT52" s="124">
        <f>IFERROR(BS52/BO52,"-")</f>
        <v>10000</v>
      </c>
      <c r="BU52" s="125"/>
      <c r="BV52" s="125"/>
      <c r="BW52" s="125">
        <v>1</v>
      </c>
      <c r="BX52" s="126">
        <v>3</v>
      </c>
      <c r="BY52" s="127">
        <f>IF(Q52=0,"",IF(BX52=0,"",(BX52/Q52)))</f>
        <v>0.42857142857143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30000</v>
      </c>
      <c r="CR52" s="141">
        <v>30000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0.15714285714286</v>
      </c>
      <c r="B53" s="189" t="s">
        <v>168</v>
      </c>
      <c r="C53" s="189" t="s">
        <v>58</v>
      </c>
      <c r="D53" s="189"/>
      <c r="E53" s="189" t="s">
        <v>149</v>
      </c>
      <c r="F53" s="189" t="s">
        <v>150</v>
      </c>
      <c r="G53" s="189" t="s">
        <v>61</v>
      </c>
      <c r="H53" s="89" t="s">
        <v>169</v>
      </c>
      <c r="I53" s="89" t="s">
        <v>170</v>
      </c>
      <c r="J53" s="89" t="s">
        <v>171</v>
      </c>
      <c r="K53" s="181">
        <v>210000</v>
      </c>
      <c r="L53" s="80">
        <v>0</v>
      </c>
      <c r="M53" s="80">
        <v>0</v>
      </c>
      <c r="N53" s="80">
        <v>0</v>
      </c>
      <c r="O53" s="91">
        <v>1</v>
      </c>
      <c r="P53" s="92">
        <v>0</v>
      </c>
      <c r="Q53" s="93">
        <f>O53+P53</f>
        <v>1</v>
      </c>
      <c r="R53" s="81" t="str">
        <f>IFERROR(Q53/N53,"-")</f>
        <v>-</v>
      </c>
      <c r="S53" s="80">
        <v>0</v>
      </c>
      <c r="T53" s="80">
        <v>0</v>
      </c>
      <c r="U53" s="81">
        <f>IFERROR(T53/(Q53),"-")</f>
        <v>0</v>
      </c>
      <c r="V53" s="82">
        <f>IFERROR(K53/SUM(Q53:Q57),"-")</f>
        <v>30000</v>
      </c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>
        <f>SUM(Y53:Y57)-SUM(K53:K57)</f>
        <v>-177000</v>
      </c>
      <c r="AC53" s="85">
        <f>SUM(Y53:Y57)/SUM(K53:K57)</f>
        <v>0.15714285714286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>
        <v>1</v>
      </c>
      <c r="BY53" s="127">
        <f>IF(Q53=0,"",IF(BX53=0,"",(BX53/Q53)))</f>
        <v>1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172</v>
      </c>
      <c r="C54" s="189" t="s">
        <v>58</v>
      </c>
      <c r="D54" s="189"/>
      <c r="E54" s="189" t="s">
        <v>71</v>
      </c>
      <c r="F54" s="189" t="s">
        <v>173</v>
      </c>
      <c r="G54" s="189" t="s">
        <v>61</v>
      </c>
      <c r="H54" s="89"/>
      <c r="I54" s="89" t="s">
        <v>170</v>
      </c>
      <c r="J54" s="89"/>
      <c r="K54" s="181"/>
      <c r="L54" s="80">
        <v>0</v>
      </c>
      <c r="M54" s="80">
        <v>0</v>
      </c>
      <c r="N54" s="80">
        <v>0</v>
      </c>
      <c r="O54" s="91">
        <v>5</v>
      </c>
      <c r="P54" s="92">
        <v>0</v>
      </c>
      <c r="Q54" s="93">
        <f>O54+P54</f>
        <v>5</v>
      </c>
      <c r="R54" s="81" t="str">
        <f>IFERROR(Q54/N54,"-")</f>
        <v>-</v>
      </c>
      <c r="S54" s="80">
        <v>0</v>
      </c>
      <c r="T54" s="80">
        <v>1</v>
      </c>
      <c r="U54" s="81">
        <f>IFERROR(T54/(Q54),"-")</f>
        <v>0.2</v>
      </c>
      <c r="V54" s="82"/>
      <c r="W54" s="83">
        <v>2</v>
      </c>
      <c r="X54" s="81">
        <f>IF(Q54=0,"-",W54/Q54)</f>
        <v>0.4</v>
      </c>
      <c r="Y54" s="186">
        <v>33000</v>
      </c>
      <c r="Z54" s="187">
        <f>IFERROR(Y54/Q54,"-")</f>
        <v>6600</v>
      </c>
      <c r="AA54" s="187">
        <f>IFERROR(Y54/W54,"-")</f>
        <v>16500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1</v>
      </c>
      <c r="AO54" s="101">
        <f>IF(Q54=0,"",IF(AN54=0,"",(AN54/Q54)))</f>
        <v>0.2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2</v>
      </c>
      <c r="BP54" s="120">
        <f>IF(Q54=0,"",IF(BO54=0,"",(BO54/Q54)))</f>
        <v>0.4</v>
      </c>
      <c r="BQ54" s="121">
        <v>1</v>
      </c>
      <c r="BR54" s="122">
        <f>IFERROR(BQ54/BO54,"-")</f>
        <v>0.5</v>
      </c>
      <c r="BS54" s="123">
        <v>30000</v>
      </c>
      <c r="BT54" s="124">
        <f>IFERROR(BS54/BO54,"-")</f>
        <v>15000</v>
      </c>
      <c r="BU54" s="125"/>
      <c r="BV54" s="125"/>
      <c r="BW54" s="125">
        <v>1</v>
      </c>
      <c r="BX54" s="126">
        <v>1</v>
      </c>
      <c r="BY54" s="127">
        <f>IF(Q54=0,"",IF(BX54=0,"",(BX54/Q54)))</f>
        <v>0.2</v>
      </c>
      <c r="BZ54" s="128">
        <v>1</v>
      </c>
      <c r="CA54" s="129">
        <f>IFERROR(BZ54/BX54,"-")</f>
        <v>1</v>
      </c>
      <c r="CB54" s="130">
        <v>3000</v>
      </c>
      <c r="CC54" s="131">
        <f>IFERROR(CB54/BX54,"-")</f>
        <v>3000</v>
      </c>
      <c r="CD54" s="132">
        <v>1</v>
      </c>
      <c r="CE54" s="132"/>
      <c r="CF54" s="132"/>
      <c r="CG54" s="133">
        <v>1</v>
      </c>
      <c r="CH54" s="134">
        <f>IF(Q54=0,"",IF(CG54=0,"",(CG54/Q54)))</f>
        <v>0.2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2</v>
      </c>
      <c r="CQ54" s="141">
        <v>33000</v>
      </c>
      <c r="CR54" s="141">
        <v>30000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174</v>
      </c>
      <c r="C55" s="189" t="s">
        <v>58</v>
      </c>
      <c r="D55" s="189"/>
      <c r="E55" s="189" t="s">
        <v>175</v>
      </c>
      <c r="F55" s="189" t="s">
        <v>60</v>
      </c>
      <c r="G55" s="189" t="s">
        <v>98</v>
      </c>
      <c r="H55" s="89"/>
      <c r="I55" s="89" t="s">
        <v>170</v>
      </c>
      <c r="J55" s="89"/>
      <c r="K55" s="181"/>
      <c r="L55" s="80">
        <v>1</v>
      </c>
      <c r="M55" s="80">
        <v>0</v>
      </c>
      <c r="N55" s="80">
        <v>12</v>
      </c>
      <c r="O55" s="91">
        <v>1</v>
      </c>
      <c r="P55" s="92">
        <v>0</v>
      </c>
      <c r="Q55" s="93">
        <f>O55+P55</f>
        <v>1</v>
      </c>
      <c r="R55" s="81">
        <f>IFERROR(Q55/N55,"-")</f>
        <v>0.083333333333333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1</v>
      </c>
      <c r="BY55" s="127">
        <f>IF(Q55=0,"",IF(BX55=0,"",(BX55/Q55)))</f>
        <v>1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176</v>
      </c>
      <c r="C56" s="189" t="s">
        <v>58</v>
      </c>
      <c r="D56" s="189"/>
      <c r="E56" s="189" t="s">
        <v>155</v>
      </c>
      <c r="F56" s="189" t="s">
        <v>156</v>
      </c>
      <c r="G56" s="189" t="s">
        <v>61</v>
      </c>
      <c r="H56" s="89"/>
      <c r="I56" s="89" t="s">
        <v>170</v>
      </c>
      <c r="J56" s="89"/>
      <c r="K56" s="181"/>
      <c r="L56" s="80">
        <v>0</v>
      </c>
      <c r="M56" s="80">
        <v>0</v>
      </c>
      <c r="N56" s="80">
        <v>0</v>
      </c>
      <c r="O56" s="91">
        <v>0</v>
      </c>
      <c r="P56" s="92">
        <v>0</v>
      </c>
      <c r="Q56" s="93">
        <f>O56+P56</f>
        <v>0</v>
      </c>
      <c r="R56" s="81" t="str">
        <f>IFERROR(Q56/N56,"-")</f>
        <v>-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177</v>
      </c>
      <c r="C57" s="189" t="s">
        <v>58</v>
      </c>
      <c r="D57" s="189"/>
      <c r="E57" s="189" t="s">
        <v>104</v>
      </c>
      <c r="F57" s="189" t="s">
        <v>104</v>
      </c>
      <c r="G57" s="189" t="s">
        <v>66</v>
      </c>
      <c r="H57" s="89"/>
      <c r="I57" s="89"/>
      <c r="J57" s="89"/>
      <c r="K57" s="181"/>
      <c r="L57" s="80">
        <v>24</v>
      </c>
      <c r="M57" s="80">
        <v>11</v>
      </c>
      <c r="N57" s="80">
        <v>4</v>
      </c>
      <c r="O57" s="91">
        <v>0</v>
      </c>
      <c r="P57" s="92">
        <v>0</v>
      </c>
      <c r="Q57" s="93">
        <f>O57+P57</f>
        <v>0</v>
      </c>
      <c r="R57" s="81">
        <f>IFERROR(Q57/N57,"-")</f>
        <v>0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</v>
      </c>
      <c r="B58" s="189" t="s">
        <v>178</v>
      </c>
      <c r="C58" s="189" t="s">
        <v>58</v>
      </c>
      <c r="D58" s="189"/>
      <c r="E58" s="189" t="s">
        <v>71</v>
      </c>
      <c r="F58" s="189" t="s">
        <v>173</v>
      </c>
      <c r="G58" s="189" t="s">
        <v>61</v>
      </c>
      <c r="H58" s="89" t="s">
        <v>145</v>
      </c>
      <c r="I58" s="89" t="s">
        <v>179</v>
      </c>
      <c r="J58" s="190" t="s">
        <v>180</v>
      </c>
      <c r="K58" s="181">
        <v>150000</v>
      </c>
      <c r="L58" s="80">
        <v>0</v>
      </c>
      <c r="M58" s="80">
        <v>0</v>
      </c>
      <c r="N58" s="80">
        <v>0</v>
      </c>
      <c r="O58" s="91">
        <v>10</v>
      </c>
      <c r="P58" s="92">
        <v>0</v>
      </c>
      <c r="Q58" s="93">
        <f>O58+P58</f>
        <v>10</v>
      </c>
      <c r="R58" s="81" t="str">
        <f>IFERROR(Q58/N58,"-")</f>
        <v>-</v>
      </c>
      <c r="S58" s="80">
        <v>0</v>
      </c>
      <c r="T58" s="80">
        <v>1</v>
      </c>
      <c r="U58" s="81">
        <f>IFERROR(T58/(Q58),"-")</f>
        <v>0.1</v>
      </c>
      <c r="V58" s="82">
        <f>IFERROR(K58/SUM(Q58:Q59),"-")</f>
        <v>12500</v>
      </c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>
        <f>SUM(Y58:Y59)-SUM(K58:K59)</f>
        <v>-150000</v>
      </c>
      <c r="AC58" s="85">
        <f>SUM(Y58:Y59)/SUM(K58:K59)</f>
        <v>0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>
        <v>1</v>
      </c>
      <c r="AX58" s="107">
        <f>IF(Q58=0,"",IF(AW58=0,"",(AW58/Q58)))</f>
        <v>0.1</v>
      </c>
      <c r="AY58" s="106"/>
      <c r="AZ58" s="108">
        <f>IFERROR(AY58/AW58,"-")</f>
        <v>0</v>
      </c>
      <c r="BA58" s="109"/>
      <c r="BB58" s="110">
        <f>IFERROR(BA58/AW58,"-")</f>
        <v>0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3</v>
      </c>
      <c r="BP58" s="120">
        <f>IF(Q58=0,"",IF(BO58=0,"",(BO58/Q58)))</f>
        <v>0.3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>
        <v>6</v>
      </c>
      <c r="BY58" s="127">
        <f>IF(Q58=0,"",IF(BX58=0,"",(BX58/Q58)))</f>
        <v>0.6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181</v>
      </c>
      <c r="C59" s="189" t="s">
        <v>58</v>
      </c>
      <c r="D59" s="189"/>
      <c r="E59" s="189" t="s">
        <v>71</v>
      </c>
      <c r="F59" s="189" t="s">
        <v>173</v>
      </c>
      <c r="G59" s="189" t="s">
        <v>66</v>
      </c>
      <c r="H59" s="89"/>
      <c r="I59" s="89"/>
      <c r="J59" s="89"/>
      <c r="K59" s="181"/>
      <c r="L59" s="80">
        <v>11</v>
      </c>
      <c r="M59" s="80">
        <v>10</v>
      </c>
      <c r="N59" s="80">
        <v>2</v>
      </c>
      <c r="O59" s="91">
        <v>2</v>
      </c>
      <c r="P59" s="92">
        <v>0</v>
      </c>
      <c r="Q59" s="93">
        <f>O59+P59</f>
        <v>2</v>
      </c>
      <c r="R59" s="81">
        <f>IFERROR(Q59/N59,"-")</f>
        <v>1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>
        <v>1</v>
      </c>
      <c r="AX59" s="107">
        <f>IF(Q59=0,"",IF(AW59=0,"",(AW59/Q59)))</f>
        <v>0.5</v>
      </c>
      <c r="AY59" s="106"/>
      <c r="AZ59" s="108">
        <f>IFERROR(AY59/AW59,"-")</f>
        <v>0</v>
      </c>
      <c r="BA59" s="109"/>
      <c r="BB59" s="110">
        <f>IFERROR(BA59/AW59,"-")</f>
        <v>0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>
        <v>1</v>
      </c>
      <c r="CH59" s="134">
        <f>IF(Q59=0,"",IF(CG59=0,"",(CG59/Q59)))</f>
        <v>0.5</v>
      </c>
      <c r="CI59" s="135"/>
      <c r="CJ59" s="136">
        <f>IFERROR(CI59/CG59,"-")</f>
        <v>0</v>
      </c>
      <c r="CK59" s="137"/>
      <c r="CL59" s="138">
        <f>IFERROR(CK59/CG59,"-")</f>
        <v>0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</v>
      </c>
      <c r="B60" s="189" t="s">
        <v>182</v>
      </c>
      <c r="C60" s="189" t="s">
        <v>58</v>
      </c>
      <c r="D60" s="189"/>
      <c r="E60" s="189" t="s">
        <v>183</v>
      </c>
      <c r="F60" s="189" t="s">
        <v>184</v>
      </c>
      <c r="G60" s="189" t="s">
        <v>61</v>
      </c>
      <c r="H60" s="89" t="s">
        <v>145</v>
      </c>
      <c r="I60" s="89" t="s">
        <v>179</v>
      </c>
      <c r="J60" s="191" t="s">
        <v>185</v>
      </c>
      <c r="K60" s="181">
        <v>150000</v>
      </c>
      <c r="L60" s="80">
        <v>0</v>
      </c>
      <c r="M60" s="80">
        <v>0</v>
      </c>
      <c r="N60" s="80">
        <v>0</v>
      </c>
      <c r="O60" s="91">
        <v>10</v>
      </c>
      <c r="P60" s="92">
        <v>0</v>
      </c>
      <c r="Q60" s="93">
        <f>O60+P60</f>
        <v>10</v>
      </c>
      <c r="R60" s="81" t="str">
        <f>IFERROR(Q60/N60,"-")</f>
        <v>-</v>
      </c>
      <c r="S60" s="80">
        <v>0</v>
      </c>
      <c r="T60" s="80">
        <v>1</v>
      </c>
      <c r="U60" s="81">
        <f>IFERROR(T60/(Q60),"-")</f>
        <v>0.1</v>
      </c>
      <c r="V60" s="82">
        <f>IFERROR(K60/SUM(Q60:Q61),"-")</f>
        <v>13636.363636364</v>
      </c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>
        <f>SUM(Y60:Y61)-SUM(K60:K61)</f>
        <v>-150000</v>
      </c>
      <c r="AC60" s="85">
        <f>SUM(Y60:Y61)/SUM(K60:K61)</f>
        <v>0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2</v>
      </c>
      <c r="BG60" s="113">
        <f>IF(Q60=0,"",IF(BF60=0,"",(BF60/Q60)))</f>
        <v>0.2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2</v>
      </c>
      <c r="BP60" s="120">
        <f>IF(Q60=0,"",IF(BO60=0,"",(BO60/Q60)))</f>
        <v>0.2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4</v>
      </c>
      <c r="BY60" s="127">
        <f>IF(Q60=0,"",IF(BX60=0,"",(BX60/Q60)))</f>
        <v>0.4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>
        <v>2</v>
      </c>
      <c r="CH60" s="134">
        <f>IF(Q60=0,"",IF(CG60=0,"",(CG60/Q60)))</f>
        <v>0.2</v>
      </c>
      <c r="CI60" s="135"/>
      <c r="CJ60" s="136">
        <f>IFERROR(CI60/CG60,"-")</f>
        <v>0</v>
      </c>
      <c r="CK60" s="137"/>
      <c r="CL60" s="138">
        <f>IFERROR(CK60/CG60,"-")</f>
        <v>0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186</v>
      </c>
      <c r="C61" s="189" t="s">
        <v>58</v>
      </c>
      <c r="D61" s="189"/>
      <c r="E61" s="189" t="s">
        <v>183</v>
      </c>
      <c r="F61" s="189" t="s">
        <v>184</v>
      </c>
      <c r="G61" s="189" t="s">
        <v>66</v>
      </c>
      <c r="H61" s="89"/>
      <c r="I61" s="89"/>
      <c r="J61" s="89"/>
      <c r="K61" s="181"/>
      <c r="L61" s="80">
        <v>4</v>
      </c>
      <c r="M61" s="80">
        <v>4</v>
      </c>
      <c r="N61" s="80">
        <v>1</v>
      </c>
      <c r="O61" s="91">
        <v>1</v>
      </c>
      <c r="P61" s="92">
        <v>0</v>
      </c>
      <c r="Q61" s="93">
        <f>O61+P61</f>
        <v>1</v>
      </c>
      <c r="R61" s="81">
        <f>IFERROR(Q61/N61,"-")</f>
        <v>1</v>
      </c>
      <c r="S61" s="80">
        <v>0</v>
      </c>
      <c r="T61" s="80">
        <v>0</v>
      </c>
      <c r="U61" s="81">
        <f>IFERROR(T61/(Q61),"-")</f>
        <v>0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>
        <f>IF(Q61=0,"",IF(BO61=0,"",(BO61/Q61)))</f>
        <v>0</v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>
        <v>1</v>
      </c>
      <c r="BY61" s="127">
        <f>IF(Q61=0,"",IF(BX61=0,"",(BX61/Q61)))</f>
        <v>1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0.10666666666667</v>
      </c>
      <c r="B62" s="189" t="s">
        <v>187</v>
      </c>
      <c r="C62" s="189" t="s">
        <v>58</v>
      </c>
      <c r="D62" s="189"/>
      <c r="E62" s="189" t="s">
        <v>188</v>
      </c>
      <c r="F62" s="189" t="s">
        <v>189</v>
      </c>
      <c r="G62" s="189" t="s">
        <v>61</v>
      </c>
      <c r="H62" s="89" t="s">
        <v>62</v>
      </c>
      <c r="I62" s="89" t="s">
        <v>190</v>
      </c>
      <c r="J62" s="191" t="s">
        <v>191</v>
      </c>
      <c r="K62" s="181">
        <v>150000</v>
      </c>
      <c r="L62" s="80">
        <v>0</v>
      </c>
      <c r="M62" s="80">
        <v>0</v>
      </c>
      <c r="N62" s="80">
        <v>0</v>
      </c>
      <c r="O62" s="91">
        <v>17</v>
      </c>
      <c r="P62" s="92">
        <v>1</v>
      </c>
      <c r="Q62" s="93">
        <f>O62+P62</f>
        <v>18</v>
      </c>
      <c r="R62" s="81" t="str">
        <f>IFERROR(Q62/N62,"-")</f>
        <v>-</v>
      </c>
      <c r="S62" s="80">
        <v>0</v>
      </c>
      <c r="T62" s="80">
        <v>3</v>
      </c>
      <c r="U62" s="81">
        <f>IFERROR(T62/(Q62),"-")</f>
        <v>0.16666666666667</v>
      </c>
      <c r="V62" s="82">
        <f>IFERROR(K62/SUM(Q62:Q63),"-")</f>
        <v>7894.7368421053</v>
      </c>
      <c r="W62" s="83">
        <v>3</v>
      </c>
      <c r="X62" s="81">
        <f>IF(Q62=0,"-",W62/Q62)</f>
        <v>0.16666666666667</v>
      </c>
      <c r="Y62" s="186">
        <v>16000</v>
      </c>
      <c r="Z62" s="187">
        <f>IFERROR(Y62/Q62,"-")</f>
        <v>888.88888888889</v>
      </c>
      <c r="AA62" s="187">
        <f>IFERROR(Y62/W62,"-")</f>
        <v>5333.3333333333</v>
      </c>
      <c r="AB62" s="181">
        <f>SUM(Y62:Y63)-SUM(K62:K63)</f>
        <v>-134000</v>
      </c>
      <c r="AC62" s="85">
        <f>SUM(Y62:Y63)/SUM(K62:K63)</f>
        <v>0.10666666666667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>
        <v>2</v>
      </c>
      <c r="AO62" s="101">
        <f>IF(Q62=0,"",IF(AN62=0,"",(AN62/Q62)))</f>
        <v>0.11111111111111</v>
      </c>
      <c r="AP62" s="100"/>
      <c r="AQ62" s="102">
        <f>IFERROR(AP62/AN62,"-")</f>
        <v>0</v>
      </c>
      <c r="AR62" s="103"/>
      <c r="AS62" s="104">
        <f>IFERROR(AR62/AN62,"-")</f>
        <v>0</v>
      </c>
      <c r="AT62" s="105"/>
      <c r="AU62" s="105"/>
      <c r="AV62" s="105"/>
      <c r="AW62" s="106">
        <v>4</v>
      </c>
      <c r="AX62" s="107">
        <f>IF(Q62=0,"",IF(AW62=0,"",(AW62/Q62)))</f>
        <v>0.22222222222222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>
        <v>1</v>
      </c>
      <c r="BG62" s="113">
        <f>IF(Q62=0,"",IF(BF62=0,"",(BF62/Q62)))</f>
        <v>0.055555555555556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6</v>
      </c>
      <c r="BP62" s="120">
        <f>IF(Q62=0,"",IF(BO62=0,"",(BO62/Q62)))</f>
        <v>0.33333333333333</v>
      </c>
      <c r="BQ62" s="121">
        <v>1</v>
      </c>
      <c r="BR62" s="122">
        <f>IFERROR(BQ62/BO62,"-")</f>
        <v>0.16666666666667</v>
      </c>
      <c r="BS62" s="123">
        <v>3000</v>
      </c>
      <c r="BT62" s="124">
        <f>IFERROR(BS62/BO62,"-")</f>
        <v>500</v>
      </c>
      <c r="BU62" s="125">
        <v>1</v>
      </c>
      <c r="BV62" s="125"/>
      <c r="BW62" s="125"/>
      <c r="BX62" s="126">
        <v>4</v>
      </c>
      <c r="BY62" s="127">
        <f>IF(Q62=0,"",IF(BX62=0,"",(BX62/Q62)))</f>
        <v>0.22222222222222</v>
      </c>
      <c r="BZ62" s="128">
        <v>1</v>
      </c>
      <c r="CA62" s="129">
        <f>IFERROR(BZ62/BX62,"-")</f>
        <v>0.25</v>
      </c>
      <c r="CB62" s="130">
        <v>10000</v>
      </c>
      <c r="CC62" s="131">
        <f>IFERROR(CB62/BX62,"-")</f>
        <v>2500</v>
      </c>
      <c r="CD62" s="132">
        <v>1</v>
      </c>
      <c r="CE62" s="132"/>
      <c r="CF62" s="132"/>
      <c r="CG62" s="133">
        <v>1</v>
      </c>
      <c r="CH62" s="134">
        <f>IF(Q62=0,"",IF(CG62=0,"",(CG62/Q62)))</f>
        <v>0.055555555555556</v>
      </c>
      <c r="CI62" s="135">
        <v>1</v>
      </c>
      <c r="CJ62" s="136">
        <f>IFERROR(CI62/CG62,"-")</f>
        <v>1</v>
      </c>
      <c r="CK62" s="137">
        <v>3000</v>
      </c>
      <c r="CL62" s="138">
        <f>IFERROR(CK62/CG62,"-")</f>
        <v>3000</v>
      </c>
      <c r="CM62" s="139">
        <v>1</v>
      </c>
      <c r="CN62" s="139"/>
      <c r="CO62" s="139"/>
      <c r="CP62" s="140">
        <v>3</v>
      </c>
      <c r="CQ62" s="141">
        <v>16000</v>
      </c>
      <c r="CR62" s="141">
        <v>10000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192</v>
      </c>
      <c r="C63" s="189" t="s">
        <v>58</v>
      </c>
      <c r="D63" s="189"/>
      <c r="E63" s="189" t="s">
        <v>188</v>
      </c>
      <c r="F63" s="189" t="s">
        <v>189</v>
      </c>
      <c r="G63" s="189" t="s">
        <v>66</v>
      </c>
      <c r="H63" s="89"/>
      <c r="I63" s="89"/>
      <c r="J63" s="89"/>
      <c r="K63" s="181"/>
      <c r="L63" s="80">
        <v>7</v>
      </c>
      <c r="M63" s="80">
        <v>7</v>
      </c>
      <c r="N63" s="80">
        <v>3</v>
      </c>
      <c r="O63" s="91">
        <v>1</v>
      </c>
      <c r="P63" s="92">
        <v>0</v>
      </c>
      <c r="Q63" s="93">
        <f>O63+P63</f>
        <v>1</v>
      </c>
      <c r="R63" s="81">
        <f>IFERROR(Q63/N63,"-")</f>
        <v>0.33333333333333</v>
      </c>
      <c r="S63" s="80">
        <v>1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>
        <v>1</v>
      </c>
      <c r="CH63" s="134">
        <f>IF(Q63=0,"",IF(CG63=0,"",(CG63/Q63)))</f>
        <v>1</v>
      </c>
      <c r="CI63" s="135">
        <v>1</v>
      </c>
      <c r="CJ63" s="136">
        <f>IFERROR(CI63/CG63,"-")</f>
        <v>1</v>
      </c>
      <c r="CK63" s="137">
        <v>23000</v>
      </c>
      <c r="CL63" s="138">
        <f>IFERROR(CK63/CG63,"-")</f>
        <v>23000</v>
      </c>
      <c r="CM63" s="139"/>
      <c r="CN63" s="139"/>
      <c r="CO63" s="139">
        <v>1</v>
      </c>
      <c r="CP63" s="140">
        <v>0</v>
      </c>
      <c r="CQ63" s="141">
        <v>0</v>
      </c>
      <c r="CR63" s="141">
        <v>23000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</v>
      </c>
      <c r="B64" s="189" t="s">
        <v>193</v>
      </c>
      <c r="C64" s="189" t="s">
        <v>58</v>
      </c>
      <c r="D64" s="189"/>
      <c r="E64" s="189" t="s">
        <v>87</v>
      </c>
      <c r="F64" s="189" t="s">
        <v>88</v>
      </c>
      <c r="G64" s="189" t="s">
        <v>61</v>
      </c>
      <c r="H64" s="89" t="s">
        <v>78</v>
      </c>
      <c r="I64" s="89" t="s">
        <v>190</v>
      </c>
      <c r="J64" s="89" t="s">
        <v>194</v>
      </c>
      <c r="K64" s="181">
        <v>150000</v>
      </c>
      <c r="L64" s="80">
        <v>0</v>
      </c>
      <c r="M64" s="80">
        <v>0</v>
      </c>
      <c r="N64" s="80">
        <v>0</v>
      </c>
      <c r="O64" s="91">
        <v>3</v>
      </c>
      <c r="P64" s="92">
        <v>0</v>
      </c>
      <c r="Q64" s="93">
        <f>O64+P64</f>
        <v>3</v>
      </c>
      <c r="R64" s="81" t="str">
        <f>IFERROR(Q64/N64,"-")</f>
        <v>-</v>
      </c>
      <c r="S64" s="80">
        <v>0</v>
      </c>
      <c r="T64" s="80">
        <v>1</v>
      </c>
      <c r="U64" s="81">
        <f>IFERROR(T64/(Q64),"-")</f>
        <v>0.33333333333333</v>
      </c>
      <c r="V64" s="82">
        <f>IFERROR(K64/SUM(Q64:Q65),"-")</f>
        <v>25000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SUM(Y64:Y65)-SUM(K64:K65)</f>
        <v>-150000</v>
      </c>
      <c r="AC64" s="85">
        <f>SUM(Y64:Y65)/SUM(K64:K65)</f>
        <v>0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3</v>
      </c>
      <c r="BP64" s="120">
        <f>IF(Q64=0,"",IF(BO64=0,"",(BO64/Q64)))</f>
        <v>1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195</v>
      </c>
      <c r="C65" s="189" t="s">
        <v>58</v>
      </c>
      <c r="D65" s="189"/>
      <c r="E65" s="189" t="s">
        <v>87</v>
      </c>
      <c r="F65" s="189" t="s">
        <v>88</v>
      </c>
      <c r="G65" s="189" t="s">
        <v>66</v>
      </c>
      <c r="H65" s="89"/>
      <c r="I65" s="89"/>
      <c r="J65" s="89"/>
      <c r="K65" s="181"/>
      <c r="L65" s="80">
        <v>16</v>
      </c>
      <c r="M65" s="80">
        <v>15</v>
      </c>
      <c r="N65" s="80">
        <v>2</v>
      </c>
      <c r="O65" s="91">
        <v>3</v>
      </c>
      <c r="P65" s="92">
        <v>0</v>
      </c>
      <c r="Q65" s="93">
        <f>O65+P65</f>
        <v>3</v>
      </c>
      <c r="R65" s="81">
        <f>IFERROR(Q65/N65,"-")</f>
        <v>1.5</v>
      </c>
      <c r="S65" s="80">
        <v>0</v>
      </c>
      <c r="T65" s="80">
        <v>0</v>
      </c>
      <c r="U65" s="81">
        <f>IFERROR(T65/(Q65),"-")</f>
        <v>0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>
        <v>2</v>
      </c>
      <c r="BY65" s="127">
        <f>IF(Q65=0,"",IF(BX65=0,"",(BX65/Q65)))</f>
        <v>0.66666666666667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>
        <v>1</v>
      </c>
      <c r="CH65" s="134">
        <f>IF(Q65=0,"",IF(CG65=0,"",(CG65/Q65)))</f>
        <v>0.33333333333333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196</v>
      </c>
      <c r="C66" s="189" t="s">
        <v>58</v>
      </c>
      <c r="D66" s="189"/>
      <c r="E66" s="189" t="s">
        <v>197</v>
      </c>
      <c r="F66" s="189" t="s">
        <v>198</v>
      </c>
      <c r="G66" s="189" t="s">
        <v>61</v>
      </c>
      <c r="H66" s="89" t="s">
        <v>129</v>
      </c>
      <c r="I66" s="89" t="s">
        <v>199</v>
      </c>
      <c r="J66" s="191" t="s">
        <v>191</v>
      </c>
      <c r="K66" s="181">
        <v>80000</v>
      </c>
      <c r="L66" s="80">
        <v>0</v>
      </c>
      <c r="M66" s="80">
        <v>0</v>
      </c>
      <c r="N66" s="80">
        <v>2</v>
      </c>
      <c r="O66" s="91">
        <v>3</v>
      </c>
      <c r="P66" s="92">
        <v>0</v>
      </c>
      <c r="Q66" s="93">
        <f>O66+P66</f>
        <v>3</v>
      </c>
      <c r="R66" s="81">
        <f>IFERROR(Q66/N66,"-")</f>
        <v>1.5</v>
      </c>
      <c r="S66" s="80">
        <v>0</v>
      </c>
      <c r="T66" s="80">
        <v>0</v>
      </c>
      <c r="U66" s="81">
        <f>IFERROR(T66/(Q66),"-")</f>
        <v>0</v>
      </c>
      <c r="V66" s="82">
        <f>IFERROR(K66/SUM(Q66:Q70),"-")</f>
        <v>11428.571428571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SUM(Y66:Y70)-SUM(K66:K70)</f>
        <v>-80000</v>
      </c>
      <c r="AC66" s="85">
        <f>SUM(Y66:Y70)/SUM(K66:K70)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0.33333333333333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2</v>
      </c>
      <c r="BP66" s="120">
        <f>IF(Q66=0,"",IF(BO66=0,"",(BO66/Q66)))</f>
        <v>0.66666666666667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200</v>
      </c>
      <c r="C67" s="189" t="s">
        <v>58</v>
      </c>
      <c r="D67" s="189"/>
      <c r="E67" s="189" t="s">
        <v>197</v>
      </c>
      <c r="F67" s="189" t="s">
        <v>201</v>
      </c>
      <c r="G67" s="189" t="s">
        <v>61</v>
      </c>
      <c r="H67" s="89" t="s">
        <v>129</v>
      </c>
      <c r="I67" s="89" t="s">
        <v>199</v>
      </c>
      <c r="J67" s="191" t="s">
        <v>202</v>
      </c>
      <c r="K67" s="181"/>
      <c r="L67" s="80">
        <v>0</v>
      </c>
      <c r="M67" s="80">
        <v>0</v>
      </c>
      <c r="N67" s="80">
        <v>0</v>
      </c>
      <c r="O67" s="91">
        <v>0</v>
      </c>
      <c r="P67" s="92">
        <v>0</v>
      </c>
      <c r="Q67" s="93">
        <f>O67+P67</f>
        <v>0</v>
      </c>
      <c r="R67" s="81" t="str">
        <f>IFERROR(Q67/N67,"-")</f>
        <v>-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203</v>
      </c>
      <c r="C68" s="189" t="s">
        <v>58</v>
      </c>
      <c r="D68" s="189"/>
      <c r="E68" s="189" t="s">
        <v>197</v>
      </c>
      <c r="F68" s="189" t="s">
        <v>204</v>
      </c>
      <c r="G68" s="189" t="s">
        <v>61</v>
      </c>
      <c r="H68" s="89" t="s">
        <v>129</v>
      </c>
      <c r="I68" s="89" t="s">
        <v>199</v>
      </c>
      <c r="J68" s="191" t="s">
        <v>205</v>
      </c>
      <c r="K68" s="181"/>
      <c r="L68" s="80">
        <v>0</v>
      </c>
      <c r="M68" s="80">
        <v>0</v>
      </c>
      <c r="N68" s="80">
        <v>0</v>
      </c>
      <c r="O68" s="91">
        <v>1</v>
      </c>
      <c r="P68" s="92">
        <v>0</v>
      </c>
      <c r="Q68" s="93">
        <f>O68+P68</f>
        <v>1</v>
      </c>
      <c r="R68" s="81" t="str">
        <f>IFERROR(Q68/N68,"-")</f>
        <v>-</v>
      </c>
      <c r="S68" s="80">
        <v>0</v>
      </c>
      <c r="T68" s="80">
        <v>0</v>
      </c>
      <c r="U68" s="81">
        <f>IFERROR(T68/(Q68),"-")</f>
        <v>0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1</v>
      </c>
      <c r="BP68" s="120">
        <f>IF(Q68=0,"",IF(BO68=0,"",(BO68/Q68)))</f>
        <v>1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206</v>
      </c>
      <c r="C69" s="189" t="s">
        <v>58</v>
      </c>
      <c r="D69" s="189"/>
      <c r="E69" s="189" t="s">
        <v>197</v>
      </c>
      <c r="F69" s="189" t="s">
        <v>207</v>
      </c>
      <c r="G69" s="189" t="s">
        <v>61</v>
      </c>
      <c r="H69" s="89" t="s">
        <v>129</v>
      </c>
      <c r="I69" s="89" t="s">
        <v>199</v>
      </c>
      <c r="J69" s="191" t="s">
        <v>185</v>
      </c>
      <c r="K69" s="181"/>
      <c r="L69" s="80">
        <v>0</v>
      </c>
      <c r="M69" s="80">
        <v>0</v>
      </c>
      <c r="N69" s="80">
        <v>0</v>
      </c>
      <c r="O69" s="91">
        <v>3</v>
      </c>
      <c r="P69" s="92">
        <v>0</v>
      </c>
      <c r="Q69" s="93">
        <f>O69+P69</f>
        <v>3</v>
      </c>
      <c r="R69" s="81" t="str">
        <f>IFERROR(Q69/N69,"-")</f>
        <v>-</v>
      </c>
      <c r="S69" s="80">
        <v>0</v>
      </c>
      <c r="T69" s="80">
        <v>1</v>
      </c>
      <c r="U69" s="81">
        <f>IFERROR(T69/(Q69),"-")</f>
        <v>0.33333333333333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>
        <v>1</v>
      </c>
      <c r="BG69" s="113">
        <f>IF(Q69=0,"",IF(BF69=0,"",(BF69/Q69)))</f>
        <v>0.33333333333333</v>
      </c>
      <c r="BH69" s="112"/>
      <c r="BI69" s="114">
        <f>IFERROR(BH69/BF69,"-")</f>
        <v>0</v>
      </c>
      <c r="BJ69" s="115"/>
      <c r="BK69" s="116">
        <f>IFERROR(BJ69/BF69,"-")</f>
        <v>0</v>
      </c>
      <c r="BL69" s="117"/>
      <c r="BM69" s="117"/>
      <c r="BN69" s="117"/>
      <c r="BO69" s="119">
        <v>1</v>
      </c>
      <c r="BP69" s="120">
        <f>IF(Q69=0,"",IF(BO69=0,"",(BO69/Q69)))</f>
        <v>0.33333333333333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>
        <v>1</v>
      </c>
      <c r="BY69" s="127">
        <f>IF(Q69=0,"",IF(BX69=0,"",(BX69/Q69)))</f>
        <v>0.33333333333333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208</v>
      </c>
      <c r="C70" s="189" t="s">
        <v>58</v>
      </c>
      <c r="D70" s="189"/>
      <c r="E70" s="189" t="s">
        <v>104</v>
      </c>
      <c r="F70" s="189" t="s">
        <v>104</v>
      </c>
      <c r="G70" s="189" t="s">
        <v>66</v>
      </c>
      <c r="H70" s="89" t="s">
        <v>209</v>
      </c>
      <c r="I70" s="89"/>
      <c r="J70" s="89"/>
      <c r="K70" s="181"/>
      <c r="L70" s="80">
        <v>2</v>
      </c>
      <c r="M70" s="80">
        <v>2</v>
      </c>
      <c r="N70" s="80">
        <v>0</v>
      </c>
      <c r="O70" s="91">
        <v>0</v>
      </c>
      <c r="P70" s="92">
        <v>0</v>
      </c>
      <c r="Q70" s="93">
        <f>O70+P70</f>
        <v>0</v>
      </c>
      <c r="R70" s="81" t="str">
        <f>IFERROR(Q70/N70,"-")</f>
        <v>-</v>
      </c>
      <c r="S70" s="80">
        <v>0</v>
      </c>
      <c r="T70" s="80">
        <v>0</v>
      </c>
      <c r="U70" s="81" t="str">
        <f>IFERROR(T70/(Q70),"-")</f>
        <v>-</v>
      </c>
      <c r="V70" s="82"/>
      <c r="W70" s="83">
        <v>0</v>
      </c>
      <c r="X70" s="81" t="str">
        <f>IF(Q70=0,"-",W70/Q70)</f>
        <v>-</v>
      </c>
      <c r="Y70" s="186">
        <v>0</v>
      </c>
      <c r="Z70" s="187" t="str">
        <f>IFERROR(Y70/Q70,"-")</f>
        <v>-</v>
      </c>
      <c r="AA70" s="187" t="str">
        <f>IFERROR(Y70/W70,"-")</f>
        <v>-</v>
      </c>
      <c r="AB70" s="181"/>
      <c r="AC70" s="85"/>
      <c r="AD70" s="78"/>
      <c r="AE70" s="94"/>
      <c r="AF70" s="95" t="str">
        <f>IF(Q70=0,"",IF(AE70=0,"",(AE70/Q70)))</f>
        <v/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 t="str">
        <f>IF(Q70=0,"",IF(AN70=0,"",(AN70/Q70)))</f>
        <v/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 t="str">
        <f>IF(Q70=0,"",IF(AW70=0,"",(AW70/Q70)))</f>
        <v/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 t="str">
        <f>IF(Q70=0,"",IF(BF70=0,"",(BF70/Q70)))</f>
        <v/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 t="str">
        <f>IF(Q70=0,"",IF(BO70=0,"",(BO70/Q70)))</f>
        <v/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 t="str">
        <f>IF(Q70=0,"",IF(BX70=0,"",(BX70/Q70)))</f>
        <v/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 t="str">
        <f>IF(Q70=0,"",IF(CG70=0,"",(CG70/Q70)))</f>
        <v/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30"/>
      <c r="B71" s="86"/>
      <c r="C71" s="86"/>
      <c r="D71" s="87"/>
      <c r="E71" s="87"/>
      <c r="F71" s="87"/>
      <c r="G71" s="88"/>
      <c r="H71" s="89"/>
      <c r="I71" s="89"/>
      <c r="J71" s="89"/>
      <c r="K71" s="182"/>
      <c r="L71" s="34"/>
      <c r="M71" s="34"/>
      <c r="N71" s="31"/>
      <c r="O71" s="23"/>
      <c r="P71" s="23"/>
      <c r="Q71" s="23"/>
      <c r="R71" s="32"/>
      <c r="S71" s="32"/>
      <c r="T71" s="23"/>
      <c r="U71" s="32"/>
      <c r="V71" s="25"/>
      <c r="W71" s="25"/>
      <c r="X71" s="25"/>
      <c r="Y71" s="188"/>
      <c r="Z71" s="188"/>
      <c r="AA71" s="188"/>
      <c r="AB71" s="188"/>
      <c r="AC71" s="33"/>
      <c r="AD71" s="58"/>
      <c r="AE71" s="62"/>
      <c r="AF71" s="63"/>
      <c r="AG71" s="62"/>
      <c r="AH71" s="66"/>
      <c r="AI71" s="67"/>
      <c r="AJ71" s="68"/>
      <c r="AK71" s="69"/>
      <c r="AL71" s="69"/>
      <c r="AM71" s="69"/>
      <c r="AN71" s="62"/>
      <c r="AO71" s="63"/>
      <c r="AP71" s="62"/>
      <c r="AQ71" s="66"/>
      <c r="AR71" s="67"/>
      <c r="AS71" s="68"/>
      <c r="AT71" s="69"/>
      <c r="AU71" s="69"/>
      <c r="AV71" s="69"/>
      <c r="AW71" s="62"/>
      <c r="AX71" s="63"/>
      <c r="AY71" s="62"/>
      <c r="AZ71" s="66"/>
      <c r="BA71" s="67"/>
      <c r="BB71" s="68"/>
      <c r="BC71" s="69"/>
      <c r="BD71" s="69"/>
      <c r="BE71" s="69"/>
      <c r="BF71" s="62"/>
      <c r="BG71" s="63"/>
      <c r="BH71" s="62"/>
      <c r="BI71" s="66"/>
      <c r="BJ71" s="67"/>
      <c r="BK71" s="68"/>
      <c r="BL71" s="69"/>
      <c r="BM71" s="69"/>
      <c r="BN71" s="69"/>
      <c r="BO71" s="64"/>
      <c r="BP71" s="65"/>
      <c r="BQ71" s="62"/>
      <c r="BR71" s="66"/>
      <c r="BS71" s="67"/>
      <c r="BT71" s="68"/>
      <c r="BU71" s="69"/>
      <c r="BV71" s="69"/>
      <c r="BW71" s="69"/>
      <c r="BX71" s="64"/>
      <c r="BY71" s="65"/>
      <c r="BZ71" s="62"/>
      <c r="CA71" s="66"/>
      <c r="CB71" s="67"/>
      <c r="CC71" s="68"/>
      <c r="CD71" s="69"/>
      <c r="CE71" s="69"/>
      <c r="CF71" s="69"/>
      <c r="CG71" s="64"/>
      <c r="CH71" s="65"/>
      <c r="CI71" s="62"/>
      <c r="CJ71" s="66"/>
      <c r="CK71" s="67"/>
      <c r="CL71" s="68"/>
      <c r="CM71" s="69"/>
      <c r="CN71" s="69"/>
      <c r="CO71" s="69"/>
      <c r="CP71" s="70"/>
      <c r="CQ71" s="67"/>
      <c r="CR71" s="67"/>
      <c r="CS71" s="67"/>
      <c r="CT71" s="71"/>
    </row>
    <row r="72" spans="1:99">
      <c r="A72" s="30"/>
      <c r="B72" s="37"/>
      <c r="C72" s="37"/>
      <c r="D72" s="21"/>
      <c r="E72" s="21"/>
      <c r="F72" s="21"/>
      <c r="G72" s="22"/>
      <c r="H72" s="36"/>
      <c r="I72" s="36"/>
      <c r="J72" s="74"/>
      <c r="K72" s="183"/>
      <c r="L72" s="34"/>
      <c r="M72" s="34"/>
      <c r="N72" s="31"/>
      <c r="O72" s="23"/>
      <c r="P72" s="23"/>
      <c r="Q72" s="23"/>
      <c r="R72" s="32"/>
      <c r="S72" s="32"/>
      <c r="T72" s="23"/>
      <c r="U72" s="32"/>
      <c r="V72" s="25"/>
      <c r="W72" s="25"/>
      <c r="X72" s="25"/>
      <c r="Y72" s="188"/>
      <c r="Z72" s="188"/>
      <c r="AA72" s="188"/>
      <c r="AB72" s="188"/>
      <c r="AC72" s="33"/>
      <c r="AD72" s="60"/>
      <c r="AE72" s="62"/>
      <c r="AF72" s="63"/>
      <c r="AG72" s="62"/>
      <c r="AH72" s="66"/>
      <c r="AI72" s="67"/>
      <c r="AJ72" s="68"/>
      <c r="AK72" s="69"/>
      <c r="AL72" s="69"/>
      <c r="AM72" s="69"/>
      <c r="AN72" s="62"/>
      <c r="AO72" s="63"/>
      <c r="AP72" s="62"/>
      <c r="AQ72" s="66"/>
      <c r="AR72" s="67"/>
      <c r="AS72" s="68"/>
      <c r="AT72" s="69"/>
      <c r="AU72" s="69"/>
      <c r="AV72" s="69"/>
      <c r="AW72" s="62"/>
      <c r="AX72" s="63"/>
      <c r="AY72" s="62"/>
      <c r="AZ72" s="66"/>
      <c r="BA72" s="67"/>
      <c r="BB72" s="68"/>
      <c r="BC72" s="69"/>
      <c r="BD72" s="69"/>
      <c r="BE72" s="69"/>
      <c r="BF72" s="62"/>
      <c r="BG72" s="63"/>
      <c r="BH72" s="62"/>
      <c r="BI72" s="66"/>
      <c r="BJ72" s="67"/>
      <c r="BK72" s="68"/>
      <c r="BL72" s="69"/>
      <c r="BM72" s="69"/>
      <c r="BN72" s="69"/>
      <c r="BO72" s="64"/>
      <c r="BP72" s="65"/>
      <c r="BQ72" s="62"/>
      <c r="BR72" s="66"/>
      <c r="BS72" s="67"/>
      <c r="BT72" s="68"/>
      <c r="BU72" s="69"/>
      <c r="BV72" s="69"/>
      <c r="BW72" s="69"/>
      <c r="BX72" s="64"/>
      <c r="BY72" s="65"/>
      <c r="BZ72" s="62"/>
      <c r="CA72" s="66"/>
      <c r="CB72" s="67"/>
      <c r="CC72" s="68"/>
      <c r="CD72" s="69"/>
      <c r="CE72" s="69"/>
      <c r="CF72" s="69"/>
      <c r="CG72" s="64"/>
      <c r="CH72" s="65"/>
      <c r="CI72" s="62"/>
      <c r="CJ72" s="66"/>
      <c r="CK72" s="67"/>
      <c r="CL72" s="68"/>
      <c r="CM72" s="69"/>
      <c r="CN72" s="69"/>
      <c r="CO72" s="69"/>
      <c r="CP72" s="70"/>
      <c r="CQ72" s="67"/>
      <c r="CR72" s="67"/>
      <c r="CS72" s="67"/>
      <c r="CT72" s="71"/>
    </row>
    <row r="73" spans="1:99">
      <c r="A73" s="19">
        <f>AC73</f>
        <v>0.1511524822695</v>
      </c>
      <c r="B73" s="39"/>
      <c r="C73" s="39"/>
      <c r="D73" s="39"/>
      <c r="E73" s="39"/>
      <c r="F73" s="39"/>
      <c r="G73" s="39"/>
      <c r="H73" s="40" t="s">
        <v>210</v>
      </c>
      <c r="I73" s="40"/>
      <c r="J73" s="40"/>
      <c r="K73" s="184">
        <f>SUM(K6:K72)</f>
        <v>2820000</v>
      </c>
      <c r="L73" s="41">
        <f>SUM(L6:L72)</f>
        <v>519</v>
      </c>
      <c r="M73" s="41">
        <f>SUM(M6:M72)</f>
        <v>257</v>
      </c>
      <c r="N73" s="41">
        <f>SUM(N6:N72)</f>
        <v>225</v>
      </c>
      <c r="O73" s="41">
        <f>SUM(O6:O72)</f>
        <v>209</v>
      </c>
      <c r="P73" s="41">
        <f>SUM(P6:P72)</f>
        <v>1</v>
      </c>
      <c r="Q73" s="41">
        <f>SUM(Q6:Q72)</f>
        <v>210</v>
      </c>
      <c r="R73" s="42">
        <f>IFERROR(Q73/N73,"-")</f>
        <v>0.93333333333333</v>
      </c>
      <c r="S73" s="77">
        <f>SUM(S6:S72)</f>
        <v>7</v>
      </c>
      <c r="T73" s="77">
        <f>SUM(T6:T72)</f>
        <v>26</v>
      </c>
      <c r="U73" s="42">
        <f>IFERROR(S73/Q73,"-")</f>
        <v>0.033333333333333</v>
      </c>
      <c r="V73" s="43">
        <f>IFERROR(K73/Q73,"-")</f>
        <v>13428.571428571</v>
      </c>
      <c r="W73" s="44">
        <f>SUM(W6:W72)</f>
        <v>20</v>
      </c>
      <c r="X73" s="42">
        <f>IFERROR(W73/Q73,"-")</f>
        <v>0.095238095238095</v>
      </c>
      <c r="Y73" s="184">
        <f>SUM(Y6:Y72)</f>
        <v>426250</v>
      </c>
      <c r="Z73" s="184">
        <f>IFERROR(Y73/Q73,"-")</f>
        <v>2029.7619047619</v>
      </c>
      <c r="AA73" s="184">
        <f>IFERROR(Y73/W73,"-")</f>
        <v>21312.5</v>
      </c>
      <c r="AB73" s="184">
        <f>Y73-K73</f>
        <v>-2393750</v>
      </c>
      <c r="AC73" s="46">
        <f>Y73/K73</f>
        <v>0.1511524822695</v>
      </c>
      <c r="AD73" s="59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42"/>
    <mergeCell ref="K33:K42"/>
    <mergeCell ref="V33:V42"/>
    <mergeCell ref="AB33:AB42"/>
    <mergeCell ref="AC33:AC42"/>
    <mergeCell ref="A43:A47"/>
    <mergeCell ref="K43:K47"/>
    <mergeCell ref="V43:V47"/>
    <mergeCell ref="AB43:AB47"/>
    <mergeCell ref="AC43:AC47"/>
    <mergeCell ref="A48:A52"/>
    <mergeCell ref="K48:K52"/>
    <mergeCell ref="V48:V52"/>
    <mergeCell ref="AB48:AB52"/>
    <mergeCell ref="AC48:AC52"/>
    <mergeCell ref="A53:A57"/>
    <mergeCell ref="K53:K57"/>
    <mergeCell ref="V53:V57"/>
    <mergeCell ref="AB53:AB57"/>
    <mergeCell ref="AC53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70"/>
    <mergeCell ref="K66:K70"/>
    <mergeCell ref="V66:V70"/>
    <mergeCell ref="AB66:AB70"/>
    <mergeCell ref="AC66:AC7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211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0.632</v>
      </c>
      <c r="B6" s="189" t="s">
        <v>212</v>
      </c>
      <c r="C6" s="189" t="s">
        <v>58</v>
      </c>
      <c r="D6" s="189" t="s">
        <v>213</v>
      </c>
      <c r="E6" s="189" t="s">
        <v>214</v>
      </c>
      <c r="F6" s="189"/>
      <c r="G6" s="189" t="s">
        <v>61</v>
      </c>
      <c r="H6" s="89" t="s">
        <v>215</v>
      </c>
      <c r="I6" s="89" t="s">
        <v>216</v>
      </c>
      <c r="J6" s="89" t="s">
        <v>217</v>
      </c>
      <c r="K6" s="181">
        <v>250000</v>
      </c>
      <c r="L6" s="80">
        <v>0</v>
      </c>
      <c r="M6" s="80">
        <v>0</v>
      </c>
      <c r="N6" s="80">
        <v>0</v>
      </c>
      <c r="O6" s="91">
        <v>12</v>
      </c>
      <c r="P6" s="92">
        <v>3</v>
      </c>
      <c r="Q6" s="93">
        <f>O6+P6</f>
        <v>15</v>
      </c>
      <c r="R6" s="81" t="str">
        <f>IFERROR(Q6/N6,"-")</f>
        <v>-</v>
      </c>
      <c r="S6" s="80">
        <v>0</v>
      </c>
      <c r="T6" s="80">
        <v>2</v>
      </c>
      <c r="U6" s="81">
        <f>IFERROR(T6/(Q6),"-")</f>
        <v>0.13333333333333</v>
      </c>
      <c r="V6" s="82">
        <f>IFERROR(K6/SUM(Q6:Q9),"-")</f>
        <v>8928.5714285714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SUM(Y6:Y9)-SUM(K6:K9)</f>
        <v>-92000</v>
      </c>
      <c r="AC6" s="85">
        <f>SUM(Y6:Y9)/SUM(K6:K9)</f>
        <v>0.632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0.066666666666667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9</v>
      </c>
      <c r="BP6" s="120">
        <f>IF(Q6=0,"",IF(BO6=0,"",(BO6/Q6)))</f>
        <v>0.6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0.066666666666667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0.066666666666667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218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57</v>
      </c>
      <c r="M7" s="80">
        <v>14</v>
      </c>
      <c r="N7" s="80">
        <v>5</v>
      </c>
      <c r="O7" s="91">
        <v>1</v>
      </c>
      <c r="P7" s="92">
        <v>0</v>
      </c>
      <c r="Q7" s="93">
        <f>O7+P7</f>
        <v>1</v>
      </c>
      <c r="R7" s="81">
        <f>IFERROR(Q7/N7,"-")</f>
        <v>0.2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>
        <v>1</v>
      </c>
      <c r="CH7" s="134">
        <f>IF(Q7=0,"",IF(CG7=0,"",(CG7/Q7)))</f>
        <v>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219</v>
      </c>
      <c r="C8" s="189" t="s">
        <v>58</v>
      </c>
      <c r="D8" s="189" t="s">
        <v>213</v>
      </c>
      <c r="E8" s="189" t="s">
        <v>220</v>
      </c>
      <c r="F8" s="189"/>
      <c r="G8" s="189" t="s">
        <v>61</v>
      </c>
      <c r="H8" s="89" t="s">
        <v>215</v>
      </c>
      <c r="I8" s="89" t="s">
        <v>216</v>
      </c>
      <c r="J8" s="89"/>
      <c r="K8" s="181"/>
      <c r="L8" s="80">
        <v>0</v>
      </c>
      <c r="M8" s="80">
        <v>0</v>
      </c>
      <c r="N8" s="80">
        <v>0</v>
      </c>
      <c r="O8" s="91">
        <v>9</v>
      </c>
      <c r="P8" s="92">
        <v>2</v>
      </c>
      <c r="Q8" s="93">
        <f>O8+P8</f>
        <v>11</v>
      </c>
      <c r="R8" s="81" t="str">
        <f>IFERROR(Q8/N8,"-")</f>
        <v>-</v>
      </c>
      <c r="S8" s="80">
        <v>1</v>
      </c>
      <c r="T8" s="80">
        <v>3</v>
      </c>
      <c r="U8" s="81">
        <f>IFERROR(T8/(Q8),"-")</f>
        <v>0.27272727272727</v>
      </c>
      <c r="V8" s="82"/>
      <c r="W8" s="83">
        <v>2</v>
      </c>
      <c r="X8" s="81">
        <f>IF(Q8=0,"-",W8/Q8)</f>
        <v>0.18181818181818</v>
      </c>
      <c r="Y8" s="186">
        <v>158000</v>
      </c>
      <c r="Z8" s="187">
        <f>IFERROR(Y8/Q8,"-")</f>
        <v>14363.636363636</v>
      </c>
      <c r="AA8" s="187">
        <f>IFERROR(Y8/W8,"-")</f>
        <v>79000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0.18181818181818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0.18181818181818</v>
      </c>
      <c r="BH8" s="112">
        <v>1</v>
      </c>
      <c r="BI8" s="114">
        <f>IFERROR(BH8/BF8,"-")</f>
        <v>0.5</v>
      </c>
      <c r="BJ8" s="115">
        <v>155000</v>
      </c>
      <c r="BK8" s="116">
        <f>IFERROR(BJ8/BF8,"-")</f>
        <v>77500</v>
      </c>
      <c r="BL8" s="117"/>
      <c r="BM8" s="117"/>
      <c r="BN8" s="117">
        <v>1</v>
      </c>
      <c r="BO8" s="119">
        <v>4</v>
      </c>
      <c r="BP8" s="120">
        <f>IF(Q8=0,"",IF(BO8=0,"",(BO8/Q8)))</f>
        <v>0.36363636363636</v>
      </c>
      <c r="BQ8" s="121">
        <v>1</v>
      </c>
      <c r="BR8" s="122">
        <f>IFERROR(BQ8/BO8,"-")</f>
        <v>0.25</v>
      </c>
      <c r="BS8" s="123">
        <v>3000</v>
      </c>
      <c r="BT8" s="124">
        <f>IFERROR(BS8/BO8,"-")</f>
        <v>750</v>
      </c>
      <c r="BU8" s="125">
        <v>1</v>
      </c>
      <c r="BV8" s="125"/>
      <c r="BW8" s="125"/>
      <c r="BX8" s="126">
        <v>3</v>
      </c>
      <c r="BY8" s="127">
        <f>IF(Q8=0,"",IF(BX8=0,"",(BX8/Q8)))</f>
        <v>0.27272727272727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158000</v>
      </c>
      <c r="CR8" s="141">
        <v>155000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221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13</v>
      </c>
      <c r="M9" s="80">
        <v>9</v>
      </c>
      <c r="N9" s="80">
        <v>1</v>
      </c>
      <c r="O9" s="91">
        <v>1</v>
      </c>
      <c r="P9" s="92">
        <v>0</v>
      </c>
      <c r="Q9" s="93">
        <f>O9+P9</f>
        <v>1</v>
      </c>
      <c r="R9" s="81">
        <f>IFERROR(Q9/N9,"-")</f>
        <v>1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1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3.4445333333333</v>
      </c>
      <c r="B10" s="189" t="s">
        <v>222</v>
      </c>
      <c r="C10" s="189" t="s">
        <v>223</v>
      </c>
      <c r="D10" s="189" t="s">
        <v>224</v>
      </c>
      <c r="E10" s="189" t="s">
        <v>225</v>
      </c>
      <c r="F10" s="189"/>
      <c r="G10" s="189" t="s">
        <v>98</v>
      </c>
      <c r="H10" s="89" t="s">
        <v>226</v>
      </c>
      <c r="I10" s="89" t="s">
        <v>227</v>
      </c>
      <c r="J10" s="89" t="s">
        <v>138</v>
      </c>
      <c r="K10" s="181">
        <v>75000</v>
      </c>
      <c r="L10" s="80">
        <v>32</v>
      </c>
      <c r="M10" s="80">
        <v>0</v>
      </c>
      <c r="N10" s="80">
        <v>70</v>
      </c>
      <c r="O10" s="91">
        <v>12</v>
      </c>
      <c r="P10" s="92">
        <v>0</v>
      </c>
      <c r="Q10" s="93">
        <f>O10+P10</f>
        <v>12</v>
      </c>
      <c r="R10" s="81">
        <f>IFERROR(Q10/N10,"-")</f>
        <v>0.17142857142857</v>
      </c>
      <c r="S10" s="80">
        <v>0</v>
      </c>
      <c r="T10" s="80">
        <v>5</v>
      </c>
      <c r="U10" s="81">
        <f>IFERROR(T10/(Q10),"-")</f>
        <v>0.41666666666667</v>
      </c>
      <c r="V10" s="82">
        <f>IFERROR(K10/SUM(Q10:Q11),"-")</f>
        <v>2500</v>
      </c>
      <c r="W10" s="83">
        <v>3</v>
      </c>
      <c r="X10" s="81">
        <f>IF(Q10=0,"-",W10/Q10)</f>
        <v>0.25</v>
      </c>
      <c r="Y10" s="186">
        <v>6600</v>
      </c>
      <c r="Z10" s="187">
        <f>IFERROR(Y10/Q10,"-")</f>
        <v>550</v>
      </c>
      <c r="AA10" s="187">
        <f>IFERROR(Y10/W10,"-")</f>
        <v>2200</v>
      </c>
      <c r="AB10" s="181">
        <f>SUM(Y10:Y11)-SUM(K10:K11)</f>
        <v>183340</v>
      </c>
      <c r="AC10" s="85">
        <f>SUM(Y10:Y11)/SUM(K10:K11)</f>
        <v>3.4445333333333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0.16666666666667</v>
      </c>
      <c r="AP10" s="100">
        <v>1</v>
      </c>
      <c r="AQ10" s="102">
        <f>IFERROR(AP10/AN10,"-")</f>
        <v>0.5</v>
      </c>
      <c r="AR10" s="103">
        <v>3000</v>
      </c>
      <c r="AS10" s="104">
        <f>IFERROR(AR10/AN10,"-")</f>
        <v>1500</v>
      </c>
      <c r="AT10" s="105">
        <v>1</v>
      </c>
      <c r="AU10" s="105"/>
      <c r="AV10" s="105"/>
      <c r="AW10" s="106">
        <v>2</v>
      </c>
      <c r="AX10" s="107">
        <f>IF(Q10=0,"",IF(AW10=0,"",(AW10/Q10)))</f>
        <v>0.16666666666667</v>
      </c>
      <c r="AY10" s="106">
        <v>1</v>
      </c>
      <c r="AZ10" s="108">
        <f>IFERROR(AY10/AW10,"-")</f>
        <v>0.5</v>
      </c>
      <c r="BA10" s="109">
        <v>600</v>
      </c>
      <c r="BB10" s="110">
        <f>IFERROR(BA10/AW10,"-")</f>
        <v>300</v>
      </c>
      <c r="BC10" s="111"/>
      <c r="BD10" s="111">
        <v>1</v>
      </c>
      <c r="BE10" s="111"/>
      <c r="BF10" s="112">
        <v>1</v>
      </c>
      <c r="BG10" s="113">
        <f>IF(Q10=0,"",IF(BF10=0,"",(BF10/Q10)))</f>
        <v>0.083333333333333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3</v>
      </c>
      <c r="BP10" s="120">
        <f>IF(Q10=0,"",IF(BO10=0,"",(BO10/Q10)))</f>
        <v>0.25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4</v>
      </c>
      <c r="BY10" s="127">
        <f>IF(Q10=0,"",IF(BX10=0,"",(BX10/Q10)))</f>
        <v>0.33333333333333</v>
      </c>
      <c r="BZ10" s="128">
        <v>2</v>
      </c>
      <c r="CA10" s="129">
        <f>IFERROR(BZ10/BX10,"-")</f>
        <v>0.5</v>
      </c>
      <c r="CB10" s="130">
        <v>8000</v>
      </c>
      <c r="CC10" s="131">
        <f>IFERROR(CB10/BX10,"-")</f>
        <v>2000</v>
      </c>
      <c r="CD10" s="132">
        <v>2</v>
      </c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3</v>
      </c>
      <c r="CQ10" s="141">
        <v>6600</v>
      </c>
      <c r="CR10" s="141">
        <v>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228</v>
      </c>
      <c r="C11" s="189" t="s">
        <v>223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157</v>
      </c>
      <c r="M11" s="80">
        <v>73</v>
      </c>
      <c r="N11" s="80">
        <v>120</v>
      </c>
      <c r="O11" s="91">
        <v>18</v>
      </c>
      <c r="P11" s="92">
        <v>0</v>
      </c>
      <c r="Q11" s="93">
        <f>O11+P11</f>
        <v>18</v>
      </c>
      <c r="R11" s="81">
        <f>IFERROR(Q11/N11,"-")</f>
        <v>0.15</v>
      </c>
      <c r="S11" s="80">
        <v>5</v>
      </c>
      <c r="T11" s="80">
        <v>3</v>
      </c>
      <c r="U11" s="81">
        <f>IFERROR(T11/(Q11),"-")</f>
        <v>0.16666666666667</v>
      </c>
      <c r="V11" s="82"/>
      <c r="W11" s="83">
        <v>5</v>
      </c>
      <c r="X11" s="81">
        <f>IF(Q11=0,"-",W11/Q11)</f>
        <v>0.27777777777778</v>
      </c>
      <c r="Y11" s="186">
        <v>251740</v>
      </c>
      <c r="Z11" s="187">
        <f>IFERROR(Y11/Q11,"-")</f>
        <v>13985.555555556</v>
      </c>
      <c r="AA11" s="187">
        <f>IFERROR(Y11/W11,"-")</f>
        <v>50348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0.055555555555556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0.11111111111111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10</v>
      </c>
      <c r="BP11" s="120">
        <f>IF(Q11=0,"",IF(BO11=0,"",(BO11/Q11)))</f>
        <v>0.55555555555556</v>
      </c>
      <c r="BQ11" s="121">
        <v>4</v>
      </c>
      <c r="BR11" s="122">
        <f>IFERROR(BQ11/BO11,"-")</f>
        <v>0.4</v>
      </c>
      <c r="BS11" s="123">
        <v>235740</v>
      </c>
      <c r="BT11" s="124">
        <f>IFERROR(BS11/BO11,"-")</f>
        <v>23574</v>
      </c>
      <c r="BU11" s="125"/>
      <c r="BV11" s="125"/>
      <c r="BW11" s="125">
        <v>4</v>
      </c>
      <c r="BX11" s="126">
        <v>4</v>
      </c>
      <c r="BY11" s="127">
        <f>IF(Q11=0,"",IF(BX11=0,"",(BX11/Q11)))</f>
        <v>0.22222222222222</v>
      </c>
      <c r="BZ11" s="128">
        <v>2</v>
      </c>
      <c r="CA11" s="129">
        <f>IFERROR(BZ11/BX11,"-")</f>
        <v>0.5</v>
      </c>
      <c r="CB11" s="130">
        <v>30000</v>
      </c>
      <c r="CC11" s="131">
        <f>IFERROR(CB11/BX11,"-")</f>
        <v>7500</v>
      </c>
      <c r="CD11" s="132"/>
      <c r="CE11" s="132">
        <v>1</v>
      </c>
      <c r="CF11" s="132">
        <v>1</v>
      </c>
      <c r="CG11" s="133">
        <v>1</v>
      </c>
      <c r="CH11" s="134">
        <f>IF(Q11=0,"",IF(CG11=0,"",(CG11/Q11)))</f>
        <v>0.055555555555556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5</v>
      </c>
      <c r="CQ11" s="141">
        <v>251740</v>
      </c>
      <c r="CR11" s="141">
        <v>175000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0.78666666666667</v>
      </c>
      <c r="B12" s="189" t="s">
        <v>229</v>
      </c>
      <c r="C12" s="189" t="s">
        <v>223</v>
      </c>
      <c r="D12" s="189" t="s">
        <v>224</v>
      </c>
      <c r="E12" s="189" t="s">
        <v>225</v>
      </c>
      <c r="F12" s="189"/>
      <c r="G12" s="189" t="s">
        <v>61</v>
      </c>
      <c r="H12" s="89" t="s">
        <v>230</v>
      </c>
      <c r="I12" s="89" t="s">
        <v>231</v>
      </c>
      <c r="J12" s="89" t="s">
        <v>232</v>
      </c>
      <c r="K12" s="181">
        <v>75000</v>
      </c>
      <c r="L12" s="80">
        <v>0</v>
      </c>
      <c r="M12" s="80">
        <v>0</v>
      </c>
      <c r="N12" s="80">
        <v>0</v>
      </c>
      <c r="O12" s="91">
        <v>33</v>
      </c>
      <c r="P12" s="92">
        <v>0</v>
      </c>
      <c r="Q12" s="93">
        <f>O12+P12</f>
        <v>33</v>
      </c>
      <c r="R12" s="81" t="str">
        <f>IFERROR(Q12/N12,"-")</f>
        <v>-</v>
      </c>
      <c r="S12" s="80">
        <v>3</v>
      </c>
      <c r="T12" s="80">
        <v>4</v>
      </c>
      <c r="U12" s="81">
        <f>IFERROR(T12/(Q12),"-")</f>
        <v>0.12121212121212</v>
      </c>
      <c r="V12" s="82">
        <f>IFERROR(K12/SUM(Q12:Q13),"-")</f>
        <v>2083.3333333333</v>
      </c>
      <c r="W12" s="83">
        <v>4</v>
      </c>
      <c r="X12" s="81">
        <f>IF(Q12=0,"-",W12/Q12)</f>
        <v>0.12121212121212</v>
      </c>
      <c r="Y12" s="186">
        <v>59000</v>
      </c>
      <c r="Z12" s="187">
        <f>IFERROR(Y12/Q12,"-")</f>
        <v>1787.8787878788</v>
      </c>
      <c r="AA12" s="187">
        <f>IFERROR(Y12/W12,"-")</f>
        <v>14750</v>
      </c>
      <c r="AB12" s="181">
        <f>SUM(Y12:Y13)-SUM(K12:K13)</f>
        <v>-16000</v>
      </c>
      <c r="AC12" s="85">
        <f>SUM(Y12:Y13)/SUM(K12:K13)</f>
        <v>0.78666666666667</v>
      </c>
      <c r="AD12" s="78"/>
      <c r="AE12" s="94">
        <v>3</v>
      </c>
      <c r="AF12" s="95">
        <f>IF(Q12=0,"",IF(AE12=0,"",(AE12/Q12)))</f>
        <v>0.090909090909091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11</v>
      </c>
      <c r="AO12" s="101">
        <f>IF(Q12=0,"",IF(AN12=0,"",(AN12/Q12)))</f>
        <v>0.33333333333333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2</v>
      </c>
      <c r="AX12" s="107">
        <f>IF(Q12=0,"",IF(AW12=0,"",(AW12/Q12)))</f>
        <v>0.060606060606061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4</v>
      </c>
      <c r="BG12" s="113">
        <f>IF(Q12=0,"",IF(BF12=0,"",(BF12/Q12)))</f>
        <v>0.12121212121212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6</v>
      </c>
      <c r="BP12" s="120">
        <f>IF(Q12=0,"",IF(BO12=0,"",(BO12/Q12)))</f>
        <v>0.18181818181818</v>
      </c>
      <c r="BQ12" s="121">
        <v>2</v>
      </c>
      <c r="BR12" s="122">
        <f>IFERROR(BQ12/BO12,"-")</f>
        <v>0.33333333333333</v>
      </c>
      <c r="BS12" s="123">
        <v>29000</v>
      </c>
      <c r="BT12" s="124">
        <f>IFERROR(BS12/BO12,"-")</f>
        <v>4833.3333333333</v>
      </c>
      <c r="BU12" s="125">
        <v>1</v>
      </c>
      <c r="BV12" s="125"/>
      <c r="BW12" s="125">
        <v>1</v>
      </c>
      <c r="BX12" s="126">
        <v>5</v>
      </c>
      <c r="BY12" s="127">
        <f>IF(Q12=0,"",IF(BX12=0,"",(BX12/Q12)))</f>
        <v>0.15151515151515</v>
      </c>
      <c r="BZ12" s="128">
        <v>1</v>
      </c>
      <c r="CA12" s="129">
        <f>IFERROR(BZ12/BX12,"-")</f>
        <v>0.2</v>
      </c>
      <c r="CB12" s="130">
        <v>10000</v>
      </c>
      <c r="CC12" s="131">
        <f>IFERROR(CB12/BX12,"-")</f>
        <v>2000</v>
      </c>
      <c r="CD12" s="132"/>
      <c r="CE12" s="132">
        <v>1</v>
      </c>
      <c r="CF12" s="132"/>
      <c r="CG12" s="133">
        <v>2</v>
      </c>
      <c r="CH12" s="134">
        <f>IF(Q12=0,"",IF(CG12=0,"",(CG12/Q12)))</f>
        <v>0.060606060606061</v>
      </c>
      <c r="CI12" s="135">
        <v>1</v>
      </c>
      <c r="CJ12" s="136">
        <f>IFERROR(CI12/CG12,"-")</f>
        <v>0.5</v>
      </c>
      <c r="CK12" s="137">
        <v>20000</v>
      </c>
      <c r="CL12" s="138">
        <f>IFERROR(CK12/CG12,"-")</f>
        <v>10000</v>
      </c>
      <c r="CM12" s="139"/>
      <c r="CN12" s="139"/>
      <c r="CO12" s="139">
        <v>1</v>
      </c>
      <c r="CP12" s="140">
        <v>4</v>
      </c>
      <c r="CQ12" s="141">
        <v>59000</v>
      </c>
      <c r="CR12" s="141">
        <v>24000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233</v>
      </c>
      <c r="C13" s="189" t="s">
        <v>223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19</v>
      </c>
      <c r="M13" s="80">
        <v>17</v>
      </c>
      <c r="N13" s="80">
        <v>7</v>
      </c>
      <c r="O13" s="91">
        <v>3</v>
      </c>
      <c r="P13" s="92">
        <v>0</v>
      </c>
      <c r="Q13" s="93">
        <f>O13+P13</f>
        <v>3</v>
      </c>
      <c r="R13" s="81">
        <f>IFERROR(Q13/N13,"-")</f>
        <v>0.42857142857143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0.33333333333333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1</v>
      </c>
      <c r="BP13" s="120">
        <f>IF(Q13=0,"",IF(BO13=0,"",(BO13/Q13)))</f>
        <v>0.33333333333333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0.33333333333333</v>
      </c>
      <c r="BZ13" s="128">
        <v>1</v>
      </c>
      <c r="CA13" s="129">
        <f>IFERROR(BZ13/BX13,"-")</f>
        <v>1</v>
      </c>
      <c r="CB13" s="130">
        <v>13000</v>
      </c>
      <c r="CC13" s="131">
        <f>IFERROR(CB13/BX13,"-")</f>
        <v>13000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>
        <v>13000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</v>
      </c>
      <c r="B14" s="189" t="s">
        <v>234</v>
      </c>
      <c r="C14" s="189"/>
      <c r="D14" s="189"/>
      <c r="E14" s="189"/>
      <c r="F14" s="189"/>
      <c r="G14" s="189" t="s">
        <v>61</v>
      </c>
      <c r="H14" s="89" t="s">
        <v>235</v>
      </c>
      <c r="I14" s="89"/>
      <c r="J14" s="89" t="s">
        <v>236</v>
      </c>
      <c r="K14" s="181">
        <v>500000</v>
      </c>
      <c r="L14" s="80">
        <v>0</v>
      </c>
      <c r="M14" s="80">
        <v>0</v>
      </c>
      <c r="N14" s="80">
        <v>0</v>
      </c>
      <c r="O14" s="91">
        <v>0</v>
      </c>
      <c r="P14" s="92">
        <v>0</v>
      </c>
      <c r="Q14" s="93">
        <f>O14+P14</f>
        <v>0</v>
      </c>
      <c r="R14" s="81" t="str">
        <f>IFERROR(Q14/N14,"-")</f>
        <v>-</v>
      </c>
      <c r="S14" s="80">
        <v>0</v>
      </c>
      <c r="T14" s="80">
        <v>0</v>
      </c>
      <c r="U14" s="81" t="str">
        <f>IFERROR(T14/(Q14),"-")</f>
        <v>-</v>
      </c>
      <c r="V14" s="82" t="str">
        <f>IFERROR(K14/SUM(Q14:Q19),"-")</f>
        <v>-</v>
      </c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>
        <f>SUM(Y14:Y19)-SUM(K14:K19)</f>
        <v>-500000</v>
      </c>
      <c r="AC14" s="85">
        <f>SUM(Y14:Y19)/SUM(K14:K19)</f>
        <v>0</v>
      </c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237</v>
      </c>
      <c r="C15" s="189"/>
      <c r="D15" s="189"/>
      <c r="E15" s="189"/>
      <c r="F15" s="189"/>
      <c r="G15" s="189" t="s">
        <v>61</v>
      </c>
      <c r="H15" s="89"/>
      <c r="I15" s="89"/>
      <c r="J15" s="89"/>
      <c r="K15" s="181"/>
      <c r="L15" s="80">
        <v>0</v>
      </c>
      <c r="M15" s="80">
        <v>0</v>
      </c>
      <c r="N15" s="80">
        <v>0</v>
      </c>
      <c r="O15" s="91">
        <v>0</v>
      </c>
      <c r="P15" s="92">
        <v>0</v>
      </c>
      <c r="Q15" s="93">
        <f>O15+P15</f>
        <v>0</v>
      </c>
      <c r="R15" s="81" t="str">
        <f>IFERROR(Q15/N15,"-")</f>
        <v>-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238</v>
      </c>
      <c r="C16" s="189"/>
      <c r="D16" s="189"/>
      <c r="E16" s="189"/>
      <c r="F16" s="189"/>
      <c r="G16" s="189" t="s">
        <v>61</v>
      </c>
      <c r="H16" s="89"/>
      <c r="I16" s="89"/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239</v>
      </c>
      <c r="C17" s="189"/>
      <c r="D17" s="189"/>
      <c r="E17" s="189"/>
      <c r="F17" s="189"/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240</v>
      </c>
      <c r="C18" s="189"/>
      <c r="D18" s="189"/>
      <c r="E18" s="189"/>
      <c r="F18" s="189"/>
      <c r="G18" s="189" t="s">
        <v>66</v>
      </c>
      <c r="H18" s="89"/>
      <c r="I18" s="89"/>
      <c r="J18" s="89"/>
      <c r="K18" s="181"/>
      <c r="L18" s="80">
        <v>0</v>
      </c>
      <c r="M18" s="80">
        <v>0</v>
      </c>
      <c r="N18" s="80">
        <v>0</v>
      </c>
      <c r="O18" s="91">
        <v>0</v>
      </c>
      <c r="P18" s="92">
        <v>0</v>
      </c>
      <c r="Q18" s="93">
        <f>O18+P18</f>
        <v>0</v>
      </c>
      <c r="R18" s="81" t="str">
        <f>IFERROR(Q18/N18,"-")</f>
        <v>-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241</v>
      </c>
      <c r="C19" s="189"/>
      <c r="D19" s="189"/>
      <c r="E19" s="189"/>
      <c r="F19" s="189"/>
      <c r="G19" s="189" t="s">
        <v>66</v>
      </c>
      <c r="H19" s="89"/>
      <c r="I19" s="89"/>
      <c r="J19" s="89"/>
      <c r="K19" s="181"/>
      <c r="L19" s="80">
        <v>0</v>
      </c>
      <c r="M19" s="80">
        <v>0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30"/>
      <c r="B20" s="86"/>
      <c r="C20" s="86"/>
      <c r="D20" s="87"/>
      <c r="E20" s="87"/>
      <c r="F20" s="87"/>
      <c r="G20" s="88"/>
      <c r="H20" s="89"/>
      <c r="I20" s="89"/>
      <c r="J20" s="89"/>
      <c r="K20" s="182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8"/>
      <c r="Z20" s="188"/>
      <c r="AA20" s="188"/>
      <c r="AB20" s="188"/>
      <c r="AC20" s="33"/>
      <c r="AD20" s="58"/>
      <c r="AE20" s="62"/>
      <c r="AF20" s="63"/>
      <c r="AG20" s="62"/>
      <c r="AH20" s="66"/>
      <c r="AI20" s="67"/>
      <c r="AJ20" s="68"/>
      <c r="AK20" s="69"/>
      <c r="AL20" s="69"/>
      <c r="AM20" s="69"/>
      <c r="AN20" s="62"/>
      <c r="AO20" s="63"/>
      <c r="AP20" s="62"/>
      <c r="AQ20" s="66"/>
      <c r="AR20" s="67"/>
      <c r="AS20" s="68"/>
      <c r="AT20" s="69"/>
      <c r="AU20" s="69"/>
      <c r="AV20" s="69"/>
      <c r="AW20" s="62"/>
      <c r="AX20" s="63"/>
      <c r="AY20" s="62"/>
      <c r="AZ20" s="66"/>
      <c r="BA20" s="67"/>
      <c r="BB20" s="68"/>
      <c r="BC20" s="69"/>
      <c r="BD20" s="69"/>
      <c r="BE20" s="69"/>
      <c r="BF20" s="62"/>
      <c r="BG20" s="63"/>
      <c r="BH20" s="62"/>
      <c r="BI20" s="66"/>
      <c r="BJ20" s="67"/>
      <c r="BK20" s="68"/>
      <c r="BL20" s="69"/>
      <c r="BM20" s="69"/>
      <c r="BN20" s="69"/>
      <c r="BO20" s="64"/>
      <c r="BP20" s="65"/>
      <c r="BQ20" s="62"/>
      <c r="BR20" s="66"/>
      <c r="BS20" s="67"/>
      <c r="BT20" s="68"/>
      <c r="BU20" s="69"/>
      <c r="BV20" s="69"/>
      <c r="BW20" s="69"/>
      <c r="BX20" s="64"/>
      <c r="BY20" s="65"/>
      <c r="BZ20" s="62"/>
      <c r="CA20" s="66"/>
      <c r="CB20" s="67"/>
      <c r="CC20" s="68"/>
      <c r="CD20" s="69"/>
      <c r="CE20" s="69"/>
      <c r="CF20" s="69"/>
      <c r="CG20" s="64"/>
      <c r="CH20" s="65"/>
      <c r="CI20" s="62"/>
      <c r="CJ20" s="66"/>
      <c r="CK20" s="67"/>
      <c r="CL20" s="68"/>
      <c r="CM20" s="69"/>
      <c r="CN20" s="69"/>
      <c r="CO20" s="69"/>
      <c r="CP20" s="70"/>
      <c r="CQ20" s="67"/>
      <c r="CR20" s="67"/>
      <c r="CS20" s="67"/>
      <c r="CT20" s="71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4"/>
      <c r="K21" s="183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8"/>
      <c r="Z21" s="188"/>
      <c r="AA21" s="188"/>
      <c r="AB21" s="188"/>
      <c r="AC21" s="33"/>
      <c r="AD21" s="60"/>
      <c r="AE21" s="62"/>
      <c r="AF21" s="63"/>
      <c r="AG21" s="62"/>
      <c r="AH21" s="66"/>
      <c r="AI21" s="67"/>
      <c r="AJ21" s="68"/>
      <c r="AK21" s="69"/>
      <c r="AL21" s="69"/>
      <c r="AM21" s="69"/>
      <c r="AN21" s="62"/>
      <c r="AO21" s="63"/>
      <c r="AP21" s="62"/>
      <c r="AQ21" s="66"/>
      <c r="AR21" s="67"/>
      <c r="AS21" s="68"/>
      <c r="AT21" s="69"/>
      <c r="AU21" s="69"/>
      <c r="AV21" s="69"/>
      <c r="AW21" s="62"/>
      <c r="AX21" s="63"/>
      <c r="AY21" s="62"/>
      <c r="AZ21" s="66"/>
      <c r="BA21" s="67"/>
      <c r="BB21" s="68"/>
      <c r="BC21" s="69"/>
      <c r="BD21" s="69"/>
      <c r="BE21" s="69"/>
      <c r="BF21" s="62"/>
      <c r="BG21" s="63"/>
      <c r="BH21" s="62"/>
      <c r="BI21" s="66"/>
      <c r="BJ21" s="67"/>
      <c r="BK21" s="68"/>
      <c r="BL21" s="69"/>
      <c r="BM21" s="69"/>
      <c r="BN21" s="69"/>
      <c r="BO21" s="64"/>
      <c r="BP21" s="65"/>
      <c r="BQ21" s="62"/>
      <c r="BR21" s="66"/>
      <c r="BS21" s="67"/>
      <c r="BT21" s="68"/>
      <c r="BU21" s="69"/>
      <c r="BV21" s="69"/>
      <c r="BW21" s="69"/>
      <c r="BX21" s="64"/>
      <c r="BY21" s="65"/>
      <c r="BZ21" s="62"/>
      <c r="CA21" s="66"/>
      <c r="CB21" s="67"/>
      <c r="CC21" s="68"/>
      <c r="CD21" s="69"/>
      <c r="CE21" s="69"/>
      <c r="CF21" s="69"/>
      <c r="CG21" s="64"/>
      <c r="CH21" s="65"/>
      <c r="CI21" s="62"/>
      <c r="CJ21" s="66"/>
      <c r="CK21" s="67"/>
      <c r="CL21" s="68"/>
      <c r="CM21" s="69"/>
      <c r="CN21" s="69"/>
      <c r="CO21" s="69"/>
      <c r="CP21" s="70"/>
      <c r="CQ21" s="67"/>
      <c r="CR21" s="67"/>
      <c r="CS21" s="67"/>
      <c r="CT21" s="71"/>
    </row>
    <row r="22" spans="1:99">
      <c r="A22" s="19">
        <f>AC22</f>
        <v>0.52815555555556</v>
      </c>
      <c r="B22" s="39"/>
      <c r="C22" s="39"/>
      <c r="D22" s="39"/>
      <c r="E22" s="39"/>
      <c r="F22" s="39"/>
      <c r="G22" s="39"/>
      <c r="H22" s="40" t="s">
        <v>242</v>
      </c>
      <c r="I22" s="40"/>
      <c r="J22" s="40"/>
      <c r="K22" s="184">
        <f>SUM(K6:K21)</f>
        <v>900000</v>
      </c>
      <c r="L22" s="41">
        <f>SUM(L6:L21)</f>
        <v>278</v>
      </c>
      <c r="M22" s="41">
        <f>SUM(M6:M21)</f>
        <v>113</v>
      </c>
      <c r="N22" s="41">
        <f>SUM(N6:N21)</f>
        <v>203</v>
      </c>
      <c r="O22" s="41">
        <f>SUM(O6:O21)</f>
        <v>89</v>
      </c>
      <c r="P22" s="41">
        <f>SUM(P6:P21)</f>
        <v>5</v>
      </c>
      <c r="Q22" s="41">
        <f>SUM(Q6:Q21)</f>
        <v>94</v>
      </c>
      <c r="R22" s="42">
        <f>IFERROR(Q22/N22,"-")</f>
        <v>0.46305418719212</v>
      </c>
      <c r="S22" s="77">
        <f>SUM(S6:S21)</f>
        <v>9</v>
      </c>
      <c r="T22" s="77">
        <f>SUM(T6:T21)</f>
        <v>17</v>
      </c>
      <c r="U22" s="42">
        <f>IFERROR(S22/Q22,"-")</f>
        <v>0.095744680851064</v>
      </c>
      <c r="V22" s="43">
        <f>IFERROR(K22/Q22,"-")</f>
        <v>9574.4680851064</v>
      </c>
      <c r="W22" s="44">
        <f>SUM(W6:W21)</f>
        <v>14</v>
      </c>
      <c r="X22" s="42">
        <f>IFERROR(W22/Q22,"-")</f>
        <v>0.14893617021277</v>
      </c>
      <c r="Y22" s="184">
        <f>SUM(Y6:Y21)</f>
        <v>475340</v>
      </c>
      <c r="Z22" s="184">
        <f>IFERROR(Y22/Q22,"-")</f>
        <v>5056.8085106383</v>
      </c>
      <c r="AA22" s="184">
        <f>IFERROR(Y22/W22,"-")</f>
        <v>33952.857142857</v>
      </c>
      <c r="AB22" s="184">
        <f>Y22-K22</f>
        <v>-424660</v>
      </c>
      <c r="AC22" s="46">
        <f>Y22/K22</f>
        <v>0.52815555555556</v>
      </c>
      <c r="AD22" s="59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9"/>
    <mergeCell ref="K14:K19"/>
    <mergeCell ref="V14:V19"/>
    <mergeCell ref="AB14:AB19"/>
    <mergeCell ref="AC14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2.032</v>
      </c>
      <c r="B6" s="189" t="s">
        <v>244</v>
      </c>
      <c r="C6" s="189" t="s">
        <v>223</v>
      </c>
      <c r="D6" s="189" t="s">
        <v>245</v>
      </c>
      <c r="E6" s="189" t="s">
        <v>246</v>
      </c>
      <c r="F6" s="189" t="s">
        <v>247</v>
      </c>
      <c r="G6" s="189" t="s">
        <v>98</v>
      </c>
      <c r="H6" s="89" t="s">
        <v>248</v>
      </c>
      <c r="I6" s="89" t="s">
        <v>249</v>
      </c>
      <c r="J6" s="89" t="s">
        <v>250</v>
      </c>
      <c r="K6" s="181">
        <v>125000</v>
      </c>
      <c r="L6" s="80">
        <v>40</v>
      </c>
      <c r="M6" s="80">
        <v>0</v>
      </c>
      <c r="N6" s="80">
        <v>261</v>
      </c>
      <c r="O6" s="91">
        <v>16</v>
      </c>
      <c r="P6" s="92">
        <v>1</v>
      </c>
      <c r="Q6" s="93">
        <f>O6+P6</f>
        <v>17</v>
      </c>
      <c r="R6" s="81">
        <f>IFERROR(Q6/N6,"-")</f>
        <v>0.065134099616858</v>
      </c>
      <c r="S6" s="80">
        <v>0</v>
      </c>
      <c r="T6" s="80">
        <v>4</v>
      </c>
      <c r="U6" s="81">
        <f>IFERROR(T6/(Q6),"-")</f>
        <v>0.23529411764706</v>
      </c>
      <c r="V6" s="82">
        <f>IFERROR(K6/SUM(Q6:Q7),"-")</f>
        <v>1785.7142857143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129000</v>
      </c>
      <c r="AC6" s="85">
        <f>SUM(Y6:Y7)/SUM(K6:K7)</f>
        <v>2.032</v>
      </c>
      <c r="AD6" s="78"/>
      <c r="AE6" s="94">
        <v>1</v>
      </c>
      <c r="AF6" s="95">
        <f>IF(Q6=0,"",IF(AE6=0,"",(AE6/Q6)))</f>
        <v>0.058823529411765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9</v>
      </c>
      <c r="AO6" s="101">
        <f>IF(Q6=0,"",IF(AN6=0,"",(AN6/Q6)))</f>
        <v>0.52941176470588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0.11764705882353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0.17647058823529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0.11764705882353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251</v>
      </c>
      <c r="C7" s="189" t="s">
        <v>223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214</v>
      </c>
      <c r="M7" s="80">
        <v>150</v>
      </c>
      <c r="N7" s="80">
        <v>116</v>
      </c>
      <c r="O7" s="91">
        <v>52</v>
      </c>
      <c r="P7" s="92">
        <v>1</v>
      </c>
      <c r="Q7" s="93">
        <f>O7+P7</f>
        <v>53</v>
      </c>
      <c r="R7" s="81">
        <f>IFERROR(Q7/N7,"-")</f>
        <v>0.45689655172414</v>
      </c>
      <c r="S7" s="80">
        <v>3</v>
      </c>
      <c r="T7" s="80">
        <v>9</v>
      </c>
      <c r="U7" s="81">
        <f>IFERROR(T7/(Q7),"-")</f>
        <v>0.16981132075472</v>
      </c>
      <c r="V7" s="82"/>
      <c r="W7" s="83">
        <v>2</v>
      </c>
      <c r="X7" s="81">
        <f>IF(Q7=0,"-",W7/Q7)</f>
        <v>0.037735849056604</v>
      </c>
      <c r="Y7" s="186">
        <v>254000</v>
      </c>
      <c r="Z7" s="187">
        <f>IFERROR(Y7/Q7,"-")</f>
        <v>4792.4528301887</v>
      </c>
      <c r="AA7" s="187">
        <f>IFERROR(Y7/W7,"-")</f>
        <v>127000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17</v>
      </c>
      <c r="AO7" s="101">
        <f>IF(Q7=0,"",IF(AN7=0,"",(AN7/Q7)))</f>
        <v>0.32075471698113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0.075471698113208</v>
      </c>
      <c r="AY7" s="106">
        <v>1</v>
      </c>
      <c r="AZ7" s="108">
        <f>IFERROR(AY7/AW7,"-")</f>
        <v>0.25</v>
      </c>
      <c r="BA7" s="109">
        <v>55000</v>
      </c>
      <c r="BB7" s="110">
        <f>IFERROR(BA7/AW7,"-")</f>
        <v>13750</v>
      </c>
      <c r="BC7" s="111"/>
      <c r="BD7" s="111"/>
      <c r="BE7" s="111">
        <v>1</v>
      </c>
      <c r="BF7" s="112">
        <v>13</v>
      </c>
      <c r="BG7" s="113">
        <f>IF(Q7=0,"",IF(BF7=0,"",(BF7/Q7)))</f>
        <v>0.24528301886792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12</v>
      </c>
      <c r="BP7" s="120">
        <f>IF(Q7=0,"",IF(BO7=0,"",(BO7/Q7)))</f>
        <v>0.22641509433962</v>
      </c>
      <c r="BQ7" s="121">
        <v>1</v>
      </c>
      <c r="BR7" s="122">
        <f>IFERROR(BQ7/BO7,"-")</f>
        <v>0.083333333333333</v>
      </c>
      <c r="BS7" s="123">
        <v>199000</v>
      </c>
      <c r="BT7" s="124">
        <f>IFERROR(BS7/BO7,"-")</f>
        <v>16583.333333333</v>
      </c>
      <c r="BU7" s="125"/>
      <c r="BV7" s="125"/>
      <c r="BW7" s="125">
        <v>1</v>
      </c>
      <c r="BX7" s="126">
        <v>5</v>
      </c>
      <c r="BY7" s="127">
        <f>IF(Q7=0,"",IF(BX7=0,"",(BX7/Q7)))</f>
        <v>0.094339622641509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0.037735849056604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254000</v>
      </c>
      <c r="CR7" s="141">
        <v>199000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2.032</v>
      </c>
      <c r="B10" s="39"/>
      <c r="C10" s="39"/>
      <c r="D10" s="39"/>
      <c r="E10" s="39"/>
      <c r="F10" s="39"/>
      <c r="G10" s="39"/>
      <c r="H10" s="40" t="s">
        <v>252</v>
      </c>
      <c r="I10" s="40"/>
      <c r="J10" s="40"/>
      <c r="K10" s="184">
        <f>SUM(K6:K9)</f>
        <v>125000</v>
      </c>
      <c r="L10" s="41">
        <f>SUM(L6:L9)</f>
        <v>254</v>
      </c>
      <c r="M10" s="41">
        <f>SUM(M6:M9)</f>
        <v>150</v>
      </c>
      <c r="N10" s="41">
        <f>SUM(N6:N9)</f>
        <v>377</v>
      </c>
      <c r="O10" s="41">
        <f>SUM(O6:O9)</f>
        <v>68</v>
      </c>
      <c r="P10" s="41">
        <f>SUM(P6:P9)</f>
        <v>2</v>
      </c>
      <c r="Q10" s="41">
        <f>SUM(Q6:Q9)</f>
        <v>70</v>
      </c>
      <c r="R10" s="42">
        <f>IFERROR(Q10/N10,"-")</f>
        <v>0.18567639257294</v>
      </c>
      <c r="S10" s="77">
        <f>SUM(S6:S9)</f>
        <v>3</v>
      </c>
      <c r="T10" s="77">
        <f>SUM(T6:T9)</f>
        <v>13</v>
      </c>
      <c r="U10" s="42">
        <f>IFERROR(S10/Q10,"-")</f>
        <v>0.042857142857143</v>
      </c>
      <c r="V10" s="43">
        <f>IFERROR(K10/Q10,"-")</f>
        <v>1785.7142857143</v>
      </c>
      <c r="W10" s="44">
        <f>SUM(W6:W9)</f>
        <v>2</v>
      </c>
      <c r="X10" s="42">
        <f>IFERROR(W10/Q10,"-")</f>
        <v>0.028571428571429</v>
      </c>
      <c r="Y10" s="184">
        <f>SUM(Y6:Y9)</f>
        <v>254000</v>
      </c>
      <c r="Z10" s="184">
        <f>IFERROR(Y10/Q10,"-")</f>
        <v>3628.5714285714</v>
      </c>
      <c r="AA10" s="184">
        <f>IFERROR(Y10/W10,"-")</f>
        <v>127000</v>
      </c>
      <c r="AB10" s="184">
        <f>Y10-K10</f>
        <v>129000</v>
      </c>
      <c r="AC10" s="46">
        <f>Y10/K10</f>
        <v>2.032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253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254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255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256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257</v>
      </c>
      <c r="C6" s="189" t="s">
        <v>258</v>
      </c>
      <c r="D6" s="189"/>
      <c r="E6" s="189" t="s">
        <v>98</v>
      </c>
      <c r="F6" s="89" t="s">
        <v>259</v>
      </c>
      <c r="G6" s="89" t="s">
        <v>260</v>
      </c>
      <c r="H6" s="181">
        <v>0</v>
      </c>
      <c r="I6" s="84">
        <v>1500</v>
      </c>
      <c r="J6" s="80">
        <v>0</v>
      </c>
      <c r="K6" s="80">
        <v>0</v>
      </c>
      <c r="L6" s="80">
        <v>1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261</v>
      </c>
      <c r="C7" s="189" t="s">
        <v>258</v>
      </c>
      <c r="D7" s="189"/>
      <c r="E7" s="189" t="s">
        <v>98</v>
      </c>
      <c r="F7" s="89" t="s">
        <v>262</v>
      </c>
      <c r="G7" s="89" t="s">
        <v>260</v>
      </c>
      <c r="H7" s="181">
        <v>0</v>
      </c>
      <c r="I7" s="84">
        <v>1500</v>
      </c>
      <c r="J7" s="80">
        <v>0</v>
      </c>
      <c r="K7" s="80">
        <v>0</v>
      </c>
      <c r="L7" s="80">
        <v>2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263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3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264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254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265</v>
      </c>
      <c r="C6" s="189" t="s">
        <v>266</v>
      </c>
      <c r="D6" s="189" t="s">
        <v>267</v>
      </c>
      <c r="E6" s="189" t="s">
        <v>268</v>
      </c>
      <c r="F6" s="89" t="s">
        <v>269</v>
      </c>
      <c r="G6" s="89" t="s">
        <v>260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1.2280547768722</v>
      </c>
      <c r="B7" s="189" t="s">
        <v>270</v>
      </c>
      <c r="C7" s="189" t="s">
        <v>266</v>
      </c>
      <c r="D7" s="189" t="s">
        <v>267</v>
      </c>
      <c r="E7" s="189" t="s">
        <v>268</v>
      </c>
      <c r="F7" s="89" t="s">
        <v>271</v>
      </c>
      <c r="G7" s="89" t="s">
        <v>260</v>
      </c>
      <c r="H7" s="181">
        <v>6619436</v>
      </c>
      <c r="I7" s="80">
        <v>4966</v>
      </c>
      <c r="J7" s="80">
        <v>0</v>
      </c>
      <c r="K7" s="80">
        <v>206596</v>
      </c>
      <c r="L7" s="93">
        <v>1540</v>
      </c>
      <c r="M7" s="81">
        <f>IFERROR(L7/K7,"-")</f>
        <v>0.0074541617456292</v>
      </c>
      <c r="N7" s="80">
        <v>59</v>
      </c>
      <c r="O7" s="80">
        <v>474</v>
      </c>
      <c r="P7" s="81">
        <f>IFERROR(N7/(L7),"-")</f>
        <v>0.038311688311688</v>
      </c>
      <c r="Q7" s="82">
        <f>IFERROR(H7/SUM(L7:L7),"-")</f>
        <v>4298.3350649351</v>
      </c>
      <c r="R7" s="83">
        <v>191</v>
      </c>
      <c r="S7" s="81">
        <f>IF(L7=0,"-",R7/L7)</f>
        <v>0.12402597402597</v>
      </c>
      <c r="T7" s="186">
        <v>8129030</v>
      </c>
      <c r="U7" s="187">
        <f>IFERROR(T7/L7,"-")</f>
        <v>5278.5909090909</v>
      </c>
      <c r="V7" s="187">
        <f>IFERROR(T7/R7,"-")</f>
        <v>42560.366492147</v>
      </c>
      <c r="W7" s="181">
        <f>SUM(T7:T7)-SUM(H7:H7)</f>
        <v>1509594</v>
      </c>
      <c r="X7" s="85">
        <f>SUM(T7:T7)/SUM(H7:H7)</f>
        <v>1.2280547768722</v>
      </c>
      <c r="Y7" s="78"/>
      <c r="Z7" s="94">
        <v>1</v>
      </c>
      <c r="AA7" s="95">
        <f>IF(L7=0,"",IF(Z7=0,"",(Z7/L7)))</f>
        <v>0.00064935064935065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8</v>
      </c>
      <c r="AJ7" s="101">
        <f>IF(L7=0,"",IF(AI7=0,"",(AI7/L7)))</f>
        <v>0.0051948051948052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9</v>
      </c>
      <c r="AS7" s="107">
        <f>IF(L7=0,"",IF(AR7=0,"",(AR7/L7)))</f>
        <v>0.0058441558441558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75</v>
      </c>
      <c r="BB7" s="113">
        <f>IF(L7=0,"",IF(BA7=0,"",(BA7/L7)))</f>
        <v>0.048701298701299</v>
      </c>
      <c r="BC7" s="112">
        <v>6</v>
      </c>
      <c r="BD7" s="114">
        <f>IFERROR(BC7/BA7,"-")</f>
        <v>0.08</v>
      </c>
      <c r="BE7" s="115">
        <v>170000</v>
      </c>
      <c r="BF7" s="116">
        <f>IFERROR(BE7/BA7,"-")</f>
        <v>2266.6666666667</v>
      </c>
      <c r="BG7" s="117">
        <v>3</v>
      </c>
      <c r="BH7" s="117">
        <v>1</v>
      </c>
      <c r="BI7" s="117">
        <v>2</v>
      </c>
      <c r="BJ7" s="119">
        <v>860</v>
      </c>
      <c r="BK7" s="120">
        <f>IF(L7=0,"",IF(BJ7=0,"",(BJ7/L7)))</f>
        <v>0.55844155844156</v>
      </c>
      <c r="BL7" s="121">
        <v>98</v>
      </c>
      <c r="BM7" s="122">
        <f>IFERROR(BL7/BJ7,"-")</f>
        <v>0.11395348837209</v>
      </c>
      <c r="BN7" s="123">
        <v>3626600</v>
      </c>
      <c r="BO7" s="124">
        <f>IFERROR(BN7/BJ7,"-")</f>
        <v>4216.976744186</v>
      </c>
      <c r="BP7" s="125">
        <v>43</v>
      </c>
      <c r="BQ7" s="125">
        <v>22</v>
      </c>
      <c r="BR7" s="125">
        <v>33</v>
      </c>
      <c r="BS7" s="126">
        <v>498</v>
      </c>
      <c r="BT7" s="127">
        <f>IF(L7=0,"",IF(BS7=0,"",(BS7/L7)))</f>
        <v>0.32337662337662</v>
      </c>
      <c r="BU7" s="128">
        <v>79</v>
      </c>
      <c r="BV7" s="129">
        <f>IFERROR(BU7/BS7,"-")</f>
        <v>0.15863453815261</v>
      </c>
      <c r="BW7" s="130">
        <v>3691430</v>
      </c>
      <c r="BX7" s="131">
        <f>IFERROR(BW7/BS7,"-")</f>
        <v>7412.5100401606</v>
      </c>
      <c r="BY7" s="132">
        <v>35</v>
      </c>
      <c r="BZ7" s="132">
        <v>12</v>
      </c>
      <c r="CA7" s="132">
        <v>32</v>
      </c>
      <c r="CB7" s="133">
        <v>89</v>
      </c>
      <c r="CC7" s="134">
        <f>IF(L7=0,"",IF(CB7=0,"",(CB7/L7)))</f>
        <v>0.057792207792208</v>
      </c>
      <c r="CD7" s="135">
        <v>8</v>
      </c>
      <c r="CE7" s="136">
        <f>IFERROR(CD7/CB7,"-")</f>
        <v>0.089887640449438</v>
      </c>
      <c r="CF7" s="137">
        <v>641000</v>
      </c>
      <c r="CG7" s="138">
        <f>IFERROR(CF7/CB7,"-")</f>
        <v>7202.2471910112</v>
      </c>
      <c r="CH7" s="139">
        <v>3</v>
      </c>
      <c r="CI7" s="139">
        <v>2</v>
      </c>
      <c r="CJ7" s="139">
        <v>3</v>
      </c>
      <c r="CK7" s="140">
        <v>191</v>
      </c>
      <c r="CL7" s="141">
        <v>8129030</v>
      </c>
      <c r="CM7" s="141">
        <v>918000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2.200321268541</v>
      </c>
      <c r="B8" s="189" t="s">
        <v>272</v>
      </c>
      <c r="C8" s="189" t="s">
        <v>266</v>
      </c>
      <c r="D8" s="189" t="s">
        <v>267</v>
      </c>
      <c r="E8" s="189" t="s">
        <v>268</v>
      </c>
      <c r="F8" s="89" t="s">
        <v>273</v>
      </c>
      <c r="G8" s="89" t="s">
        <v>260</v>
      </c>
      <c r="H8" s="181">
        <v>2661325</v>
      </c>
      <c r="I8" s="80">
        <v>1983</v>
      </c>
      <c r="J8" s="80">
        <v>0</v>
      </c>
      <c r="K8" s="80">
        <v>52590</v>
      </c>
      <c r="L8" s="93">
        <v>945</v>
      </c>
      <c r="M8" s="81">
        <f>IFERROR(L8/K8,"-")</f>
        <v>0.017969195664575</v>
      </c>
      <c r="N8" s="80">
        <v>15</v>
      </c>
      <c r="O8" s="80">
        <v>337</v>
      </c>
      <c r="P8" s="81">
        <f>IFERROR(N8/(L8),"-")</f>
        <v>0.015873015873016</v>
      </c>
      <c r="Q8" s="82">
        <f>IFERROR(H8/SUM(L8:L8),"-")</f>
        <v>2816.2169312169</v>
      </c>
      <c r="R8" s="83">
        <v>101</v>
      </c>
      <c r="S8" s="81">
        <f>IF(L8=0,"-",R8/L8)</f>
        <v>0.10687830687831</v>
      </c>
      <c r="T8" s="186">
        <v>5855770</v>
      </c>
      <c r="U8" s="187">
        <f>IFERROR(T8/L8,"-")</f>
        <v>6196.582010582</v>
      </c>
      <c r="V8" s="187">
        <f>IFERROR(T8/R8,"-")</f>
        <v>57977.920792079</v>
      </c>
      <c r="W8" s="181">
        <f>SUM(T8:T8)-SUM(H8:H8)</f>
        <v>3194445</v>
      </c>
      <c r="X8" s="85">
        <f>SUM(T8:T8)/SUM(H8:H8)</f>
        <v>2.200321268541</v>
      </c>
      <c r="Y8" s="78"/>
      <c r="Z8" s="94">
        <v>41</v>
      </c>
      <c r="AA8" s="95">
        <f>IF(L8=0,"",IF(Z8=0,"",(Z8/L8)))</f>
        <v>0.043386243386243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170</v>
      </c>
      <c r="AJ8" s="101">
        <f>IF(L8=0,"",IF(AI8=0,"",(AI8/L8)))</f>
        <v>0.17989417989418</v>
      </c>
      <c r="AK8" s="100">
        <v>4</v>
      </c>
      <c r="AL8" s="102">
        <f>IFERROR(AK8/AI8,"-")</f>
        <v>0.023529411764706</v>
      </c>
      <c r="AM8" s="103">
        <v>51000</v>
      </c>
      <c r="AN8" s="104">
        <f>IFERROR(AM8/AI8,"-")</f>
        <v>300</v>
      </c>
      <c r="AO8" s="105">
        <v>3</v>
      </c>
      <c r="AP8" s="105"/>
      <c r="AQ8" s="105">
        <v>1</v>
      </c>
      <c r="AR8" s="106">
        <v>123</v>
      </c>
      <c r="AS8" s="107">
        <f>IF(L8=0,"",IF(AR8=0,"",(AR8/L8)))</f>
        <v>0.13015873015873</v>
      </c>
      <c r="AT8" s="106">
        <v>10</v>
      </c>
      <c r="AU8" s="108">
        <f>IFERROR(AT8/AR8,"-")</f>
        <v>0.08130081300813</v>
      </c>
      <c r="AV8" s="109">
        <v>80500</v>
      </c>
      <c r="AW8" s="110">
        <f>IFERROR(AV8/AR8,"-")</f>
        <v>654.47154471545</v>
      </c>
      <c r="AX8" s="111">
        <v>6</v>
      </c>
      <c r="AY8" s="111">
        <v>1</v>
      </c>
      <c r="AZ8" s="111">
        <v>3</v>
      </c>
      <c r="BA8" s="112">
        <v>236</v>
      </c>
      <c r="BB8" s="113">
        <f>IF(L8=0,"",IF(BA8=0,"",(BA8/L8)))</f>
        <v>0.24973544973545</v>
      </c>
      <c r="BC8" s="112">
        <v>30</v>
      </c>
      <c r="BD8" s="114">
        <f>IFERROR(BC8/BA8,"-")</f>
        <v>0.1271186440678</v>
      </c>
      <c r="BE8" s="115">
        <v>229400</v>
      </c>
      <c r="BF8" s="116">
        <f>IFERROR(BE8/BA8,"-")</f>
        <v>972.03389830508</v>
      </c>
      <c r="BG8" s="117">
        <v>17</v>
      </c>
      <c r="BH8" s="117">
        <v>5</v>
      </c>
      <c r="BI8" s="117">
        <v>8</v>
      </c>
      <c r="BJ8" s="119">
        <v>270</v>
      </c>
      <c r="BK8" s="120">
        <f>IF(L8=0,"",IF(BJ8=0,"",(BJ8/L8)))</f>
        <v>0.28571428571429</v>
      </c>
      <c r="BL8" s="121">
        <v>39</v>
      </c>
      <c r="BM8" s="122">
        <f>IFERROR(BL8/BJ8,"-")</f>
        <v>0.14444444444444</v>
      </c>
      <c r="BN8" s="123">
        <v>1238870</v>
      </c>
      <c r="BO8" s="124">
        <f>IFERROR(BN8/BJ8,"-")</f>
        <v>4588.4074074074</v>
      </c>
      <c r="BP8" s="125">
        <v>17</v>
      </c>
      <c r="BQ8" s="125">
        <v>9</v>
      </c>
      <c r="BR8" s="125">
        <v>13</v>
      </c>
      <c r="BS8" s="126">
        <v>83</v>
      </c>
      <c r="BT8" s="127">
        <f>IF(L8=0,"",IF(BS8=0,"",(BS8/L8)))</f>
        <v>0.087830687830688</v>
      </c>
      <c r="BU8" s="128">
        <v>14</v>
      </c>
      <c r="BV8" s="129">
        <f>IFERROR(BU8/BS8,"-")</f>
        <v>0.16867469879518</v>
      </c>
      <c r="BW8" s="130">
        <v>3321000</v>
      </c>
      <c r="BX8" s="131">
        <f>IFERROR(BW8/BS8,"-")</f>
        <v>40012.048192771</v>
      </c>
      <c r="BY8" s="132">
        <v>5</v>
      </c>
      <c r="BZ8" s="132">
        <v>2</v>
      </c>
      <c r="CA8" s="132">
        <v>7</v>
      </c>
      <c r="CB8" s="133">
        <v>22</v>
      </c>
      <c r="CC8" s="134">
        <f>IF(L8=0,"",IF(CB8=0,"",(CB8/L8)))</f>
        <v>0.023280423280423</v>
      </c>
      <c r="CD8" s="135">
        <v>4</v>
      </c>
      <c r="CE8" s="136">
        <f>IFERROR(CD8/CB8,"-")</f>
        <v>0.18181818181818</v>
      </c>
      <c r="CF8" s="137">
        <v>935000</v>
      </c>
      <c r="CG8" s="138">
        <f>IFERROR(CF8/CB8,"-")</f>
        <v>42500</v>
      </c>
      <c r="CH8" s="139">
        <v>1</v>
      </c>
      <c r="CI8" s="139"/>
      <c r="CJ8" s="139">
        <v>3</v>
      </c>
      <c r="CK8" s="140">
        <v>101</v>
      </c>
      <c r="CL8" s="141">
        <v>5855770</v>
      </c>
      <c r="CM8" s="141">
        <v>1935000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274</v>
      </c>
      <c r="C9" s="189" t="s">
        <v>266</v>
      </c>
      <c r="D9" s="189" t="s">
        <v>267</v>
      </c>
      <c r="E9" s="189" t="s">
        <v>268</v>
      </c>
      <c r="F9" s="89" t="s">
        <v>275</v>
      </c>
      <c r="G9" s="89" t="s">
        <v>260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276</v>
      </c>
      <c r="G12" s="40"/>
      <c r="H12" s="184"/>
      <c r="I12" s="41">
        <f>SUM(I6:I11)</f>
        <v>6949</v>
      </c>
      <c r="J12" s="41">
        <f>SUM(J6:J11)</f>
        <v>0</v>
      </c>
      <c r="K12" s="41">
        <f>SUM(K6:K11)</f>
        <v>259186</v>
      </c>
      <c r="L12" s="41">
        <f>SUM(L6:L11)</f>
        <v>2485</v>
      </c>
      <c r="M12" s="42">
        <f>IFERROR(L12/K12,"-")</f>
        <v>0.009587709212689</v>
      </c>
      <c r="N12" s="77">
        <f>SUM(N6:N11)</f>
        <v>74</v>
      </c>
      <c r="O12" s="77">
        <f>SUM(O6:O11)</f>
        <v>811</v>
      </c>
      <c r="P12" s="42">
        <f>IFERROR(N12/L12,"-")</f>
        <v>0.029778672032193</v>
      </c>
      <c r="Q12" s="43">
        <f>IFERROR(H12/L12,"-")</f>
        <v>0</v>
      </c>
      <c r="R12" s="44">
        <f>SUM(R6:R11)</f>
        <v>292</v>
      </c>
      <c r="S12" s="42">
        <f>IFERROR(R12/L12,"-")</f>
        <v>0.11750503018109</v>
      </c>
      <c r="T12" s="184">
        <f>SUM(T6:T11)</f>
        <v>13984800</v>
      </c>
      <c r="U12" s="184">
        <f>IFERROR(T12/L12,"-")</f>
        <v>5627.6861167002</v>
      </c>
      <c r="V12" s="184">
        <f>IFERROR(T12/R12,"-")</f>
        <v>47893.150684932</v>
      </c>
      <c r="W12" s="184">
        <f>T12-H12</f>
        <v>13984800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