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<sst xmlns="http://schemas.openxmlformats.org/spreadsheetml/2006/main" uniqueCount="99">
  <si>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</si>
  <si>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</si>
  <si>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</si>
  <si>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</si>
  <si>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</si>
  <si>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</si>
  <si>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</si>
  <si>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</si>
  <si>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</si>
  <si>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</si>
  <si>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</si>
  <si>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</si>
  <si>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</si>
  <si>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</si>
  <si>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</si>
  <si>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</si>
  <si>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</si>
  <si>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</si>
  <si>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</si>
  <si>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</si>
  <si>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</si>
  <si>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</si>
  <si>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</si>
  <si>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</si>
  <si>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</si>
  <si>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05月</t>
  </si>
  <si>
    <t>ヘスティア</t>
  </si>
  <si>
    <t>最終更新日</t>
  </si>
  <si>
    <t>08月31日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</si>
  <si>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</si>
  <si>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</si>
  <si>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</si>
  <si>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</si>
  <si>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</si>
  <si>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</si>
  <si>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</si>
  <si>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</si>
  <si>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</si>
  <si>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</si>
  <si>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</si>
  <si>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</si>
  <si>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</si>
  <si>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</si>
  <si>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</si>
  <si>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</si>
  <si>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</si>
  <si>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</si>
  <si>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</si>
  <si>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</si>
  <si>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</si>
  <si>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</si>
  <si>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</si>
  <si>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</si>
  <si>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</si>
  <si>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</si>
  <si>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</si>
  <si>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</si>
  <si>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</si>
  <si>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</si>
  <si>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</si>
  <si>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</si>
  <si>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ln_adn018</t>
  </si>
  <si>
    <t>コアマガジン</t>
  </si>
  <si>
    <t>2Pスポーツ新聞_v01_ヘスティア(高宮菜々子さん)_LINE版</t>
  </si>
  <si>
    <t>line</t>
  </si>
  <si>
    <t>実話BUNKAタブー</t>
  </si>
  <si>
    <t>1C2P</t>
  </si>
  <si>
    <t>5月16日(火)</t>
  </si>
  <si>
    <t>ad824</t>
  </si>
  <si>
    <t>空電</t>
  </si>
  <si>
    <t>ln_adn019</t>
  </si>
  <si>
    <t>文友舎</t>
  </si>
  <si>
    <t>女子アナSCRAMBLE</t>
  </si>
  <si>
    <t>4C2P</t>
  </si>
  <si>
    <t>5月22日(月)</t>
  </si>
  <si>
    <t>ad825</t>
  </si>
  <si>
    <t>ln_adn020</t>
  </si>
  <si>
    <t>大洋図書</t>
  </si>
  <si>
    <t>5P風俗ヘスティア(高宮菜々子さん)_LINE版</t>
  </si>
  <si>
    <t>実話ナックルズ ウルトラ</t>
  </si>
  <si>
    <t>1C5P</t>
  </si>
  <si>
    <t>5月30日(火)</t>
  </si>
  <si>
    <t>ad826</t>
  </si>
  <si>
    <t>雑誌 TOTAL</t>
  </si>
  <si>
    <t>●DVD 広告</t>
  </si>
  <si>
    <t>ln_adn016</t>
  </si>
  <si>
    <t>三和出版</t>
  </si>
  <si>
    <t>DVD4コマ-ヘスティア(LINE版)</t>
  </si>
  <si>
    <t>A4変形、CVSフル、860円、10万部</t>
  </si>
  <si>
    <t>MEN'S DVD</t>
  </si>
  <si>
    <t>DVD袋表4C</t>
  </si>
  <si>
    <t>5月29日(月)</t>
  </si>
  <si>
    <t>pa611</t>
  </si>
  <si>
    <t>ln_adn017</t>
  </si>
  <si>
    <t>DVD漫画きよし(LINE版)</t>
  </si>
  <si>
    <t>A4、CVS日版PB</t>
  </si>
  <si>
    <t>人妻日和</t>
  </si>
  <si>
    <t>pa612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</si>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</sst>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</v>
      </c>
      <c r="D6" s="195">
        <v>170000</v>
      </c>
      <c r="E6" s="81">
        <v>573</v>
      </c>
      <c r="F6" s="81">
        <v>75</v>
      </c>
      <c r="G6" s="81">
        <v>48</v>
      </c>
      <c r="H6" s="91">
        <v>60</v>
      </c>
      <c r="I6" s="92">
        <v>1</v>
      </c>
      <c r="J6" s="145">
        <f>H6+I6</f>
        <v>61</v>
      </c>
      <c r="K6" s="82">
        <f>IFERROR(J6/G6,"-")</f>
        <v>1.2708333333333</v>
      </c>
      <c r="L6" s="81">
        <v>8</v>
      </c>
      <c r="M6" s="81">
        <v>4</v>
      </c>
      <c r="N6" s="82">
        <f>IFERROR(L6/J6,"-")</f>
        <v>0.13114754098361</v>
      </c>
      <c r="O6" s="83">
        <f>IFERROR(D6/J6,"-")</f>
        <v>2786.8852459016</v>
      </c>
      <c r="P6" s="84">
        <v>8</v>
      </c>
      <c r="Q6" s="82">
        <f>IFERROR(P6/J6,"-")</f>
        <v>0.13114754098361</v>
      </c>
      <c r="R6" s="200">
        <v>139000</v>
      </c>
      <c r="S6" s="201">
        <f>IFERROR(R6/J6,"-")</f>
        <v>2278.6885245902</v>
      </c>
      <c r="T6" s="201">
        <f>IFERROR(R6/P6,"-")</f>
        <v>17375</v>
      </c>
      <c r="U6" s="195">
        <f>IFERROR(R6-D6,"-")</f>
        <v>-31000</v>
      </c>
      <c r="V6" s="85">
        <f>R6/D6</f>
        <v>0.81764705882353</v>
      </c>
      <c r="W6" s="79"/>
      <c r="X6" s="144"/>
    </row>
    <row r="7" spans="1:24">
      <c r="A7" s="80"/>
      <c r="B7" s="86" t="s">
        <v>24</v>
      </c>
      <c r="C7" s="86">
        <v>4</v>
      </c>
      <c r="D7" s="195">
        <v>250000</v>
      </c>
      <c r="E7" s="81">
        <v>200</v>
      </c>
      <c r="F7" s="81">
        <v>152</v>
      </c>
      <c r="G7" s="81">
        <v>121</v>
      </c>
      <c r="H7" s="91">
        <v>130</v>
      </c>
      <c r="I7" s="92">
        <v>2</v>
      </c>
      <c r="J7" s="145">
        <f>H7+I7</f>
        <v>132</v>
      </c>
      <c r="K7" s="82">
        <f>IFERROR(J7/G7,"-")</f>
        <v>1.0909090909091</v>
      </c>
      <c r="L7" s="81">
        <v>4</v>
      </c>
      <c r="M7" s="81">
        <v>15</v>
      </c>
      <c r="N7" s="82">
        <f>IFERROR(L7/J7,"-")</f>
        <v>0.03030303030303</v>
      </c>
      <c r="O7" s="83">
        <f>IFERROR(D7/J7,"-")</f>
        <v>1893.9393939394</v>
      </c>
      <c r="P7" s="84">
        <v>2</v>
      </c>
      <c r="Q7" s="82">
        <f>IFERROR(P7/J7,"-")</f>
        <v>0.015151515151515</v>
      </c>
      <c r="R7" s="200">
        <v>128000</v>
      </c>
      <c r="S7" s="201">
        <f>IFERROR(R7/J7,"-")</f>
        <v>969.69696969697</v>
      </c>
      <c r="T7" s="201">
        <f>IFERROR(R7/P7,"-")</f>
        <v>64000</v>
      </c>
      <c r="U7" s="195">
        <f>IFERROR(R7-D7,"-")</f>
        <v>-122000</v>
      </c>
      <c r="V7" s="85">
        <f>R7/D7</f>
        <v>0.512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420000</v>
      </c>
      <c r="E10" s="41">
        <f>SUM(E6:E8)</f>
        <v>773</v>
      </c>
      <c r="F10" s="41">
        <f>SUM(F6:F8)</f>
        <v>227</v>
      </c>
      <c r="G10" s="41">
        <f>SUM(G6:G8)</f>
        <v>169</v>
      </c>
      <c r="H10" s="41">
        <f>SUM(H6:H8)</f>
        <v>190</v>
      </c>
      <c r="I10" s="41">
        <f>SUM(I6:I8)</f>
        <v>3</v>
      </c>
      <c r="J10" s="41">
        <f>SUM(J6:J8)</f>
        <v>193</v>
      </c>
      <c r="K10" s="42">
        <f>IFERROR(J10/G10,"-")</f>
        <v>1.1420118343195</v>
      </c>
      <c r="L10" s="78">
        <f>SUM(L6:L8)</f>
        <v>12</v>
      </c>
      <c r="M10" s="78">
        <f>SUM(M6:M8)</f>
        <v>19</v>
      </c>
      <c r="N10" s="42">
        <f>IFERROR(L10/J10,"-")</f>
        <v>0.062176165803109</v>
      </c>
      <c r="O10" s="43">
        <f>IFERROR(D10/J10,"-")</f>
        <v>2176.1658031088</v>
      </c>
      <c r="P10" s="44">
        <f>SUM(P6:P8)</f>
        <v>10</v>
      </c>
      <c r="Q10" s="42">
        <f>IFERROR(P10/J10,"-")</f>
        <v>0.051813471502591</v>
      </c>
      <c r="R10" s="45">
        <f>SUM(R6:R8)</f>
        <v>267000</v>
      </c>
      <c r="S10" s="45">
        <f>IFERROR(R10/J10,"-")</f>
        <v>1383.4196891192</v>
      </c>
      <c r="T10" s="45">
        <f>IFERROR(R10/P10,"-")</f>
        <v>26700</v>
      </c>
      <c r="U10" s="46">
        <f>SUM(U6:U8)</f>
        <v>-153000</v>
      </c>
      <c r="V10" s="47">
        <f>IFERROR(R10/D10,"-")</f>
        <v>0.63571428571429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0.075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40000</v>
      </c>
      <c r="K6" s="81">
        <v>0</v>
      </c>
      <c r="L6" s="81">
        <v>0</v>
      </c>
      <c r="M6" s="81">
        <v>0</v>
      </c>
      <c r="N6" s="91">
        <v>4</v>
      </c>
      <c r="O6" s="92">
        <v>0</v>
      </c>
      <c r="P6" s="93">
        <f>N6+O6</f>
        <v>4</v>
      </c>
      <c r="Q6" s="82" t="str">
        <f>IFERROR(P6/M6,"-")</f>
        <v>-</v>
      </c>
      <c r="R6" s="81">
        <v>1</v>
      </c>
      <c r="S6" s="81">
        <v>0</v>
      </c>
      <c r="T6" s="82">
        <f>IFERROR(S6/(O6+P6),"-")</f>
        <v>0</v>
      </c>
      <c r="U6" s="182">
        <f>IFERROR(J6/SUM(P6:P7),"-")</f>
        <v>5714.2857142857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-37000</v>
      </c>
      <c r="AB6" s="85">
        <f>SUM(X6:X7)/SUM(J6:J7)</f>
        <v>0.075</v>
      </c>
      <c r="AC6" s="79"/>
      <c r="AD6" s="94">
        <v>1</v>
      </c>
      <c r="AE6" s="95">
        <f>IF(P6=0,"",IF(AD6=0,"",(AD6/P6)))</f>
        <v>0.25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15</v>
      </c>
      <c r="L7" s="81">
        <v>11</v>
      </c>
      <c r="M7" s="81">
        <v>3</v>
      </c>
      <c r="N7" s="91">
        <v>3</v>
      </c>
      <c r="O7" s="92">
        <v>0</v>
      </c>
      <c r="P7" s="93">
        <f>N7+O7</f>
        <v>3</v>
      </c>
      <c r="Q7" s="82">
        <f>IFERROR(P7/M7,"-")</f>
        <v>1</v>
      </c>
      <c r="R7" s="81">
        <v>0</v>
      </c>
      <c r="S7" s="81">
        <v>0</v>
      </c>
      <c r="T7" s="82">
        <f>IFERROR(S7/(O7+P7),"-")</f>
        <v>0</v>
      </c>
      <c r="U7" s="182"/>
      <c r="V7" s="84">
        <v>1</v>
      </c>
      <c r="W7" s="82">
        <f>IF(P7=0,"-",V7/P7)</f>
        <v>0.33333333333333</v>
      </c>
      <c r="X7" s="186">
        <v>3000</v>
      </c>
      <c r="Y7" s="187">
        <f>IFERROR(X7/P7,"-")</f>
        <v>1000</v>
      </c>
      <c r="Z7" s="187">
        <f>IFERROR(X7/V7,"-")</f>
        <v>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>
        <v>2</v>
      </c>
      <c r="BX7" s="127">
        <f>IF(P7=0,"",IF(BW7=0,"",(BW7/P7)))</f>
        <v>0.66666666666667</v>
      </c>
      <c r="BY7" s="128">
        <v>1</v>
      </c>
      <c r="BZ7" s="129">
        <f>IFERROR(BY7/BW7,"-")</f>
        <v>0.5</v>
      </c>
      <c r="CA7" s="130">
        <v>3000</v>
      </c>
      <c r="CB7" s="131">
        <f>IFERROR(CA7/BW7,"-")</f>
        <v>1500</v>
      </c>
      <c r="CC7" s="132">
        <v>1</v>
      </c>
      <c r="CD7" s="132"/>
      <c r="CE7" s="132"/>
      <c r="CF7" s="133">
        <v>1</v>
      </c>
      <c r="CG7" s="134">
        <f>IF(P7=0,"",IF(CF7=0,"",(CF7/P7)))</f>
        <v>0.33333333333333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1</v>
      </c>
      <c r="CP7" s="141">
        <v>3000</v>
      </c>
      <c r="CQ7" s="141">
        <v>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0.054545454545455</v>
      </c>
      <c r="B8" s="203" t="s">
        <v>70</v>
      </c>
      <c r="C8" s="203" t="s">
        <v>71</v>
      </c>
      <c r="D8" s="203" t="s">
        <v>63</v>
      </c>
      <c r="E8" s="203"/>
      <c r="F8" s="203" t="s">
        <v>64</v>
      </c>
      <c r="G8" s="203" t="s">
        <v>72</v>
      </c>
      <c r="H8" s="90" t="s">
        <v>73</v>
      </c>
      <c r="I8" s="90" t="s">
        <v>74</v>
      </c>
      <c r="J8" s="188">
        <v>55000</v>
      </c>
      <c r="K8" s="81">
        <v>0</v>
      </c>
      <c r="L8" s="81">
        <v>0</v>
      </c>
      <c r="M8" s="81">
        <v>0</v>
      </c>
      <c r="N8" s="91">
        <v>5</v>
      </c>
      <c r="O8" s="92">
        <v>0</v>
      </c>
      <c r="P8" s="93">
        <f>N8+O8</f>
        <v>5</v>
      </c>
      <c r="Q8" s="82" t="str">
        <f>IFERROR(P8/M8,"-")</f>
        <v>-</v>
      </c>
      <c r="R8" s="81">
        <v>1</v>
      </c>
      <c r="S8" s="81">
        <v>2</v>
      </c>
      <c r="T8" s="82">
        <f>IFERROR(S8/(O8+P8),"-")</f>
        <v>0.4</v>
      </c>
      <c r="U8" s="182">
        <f>IFERROR(J8/SUM(P8:P9),"-")</f>
        <v>5500</v>
      </c>
      <c r="V8" s="84">
        <v>1</v>
      </c>
      <c r="W8" s="82">
        <f>IF(P8=0,"-",V8/P8)</f>
        <v>0.2</v>
      </c>
      <c r="X8" s="186">
        <v>3000</v>
      </c>
      <c r="Y8" s="187">
        <f>IFERROR(X8/P8,"-")</f>
        <v>600</v>
      </c>
      <c r="Z8" s="187">
        <f>IFERROR(X8/V8,"-")</f>
        <v>3000</v>
      </c>
      <c r="AA8" s="188">
        <f>SUM(X8:X9)-SUM(J8:J9)</f>
        <v>-52000</v>
      </c>
      <c r="AB8" s="85">
        <f>SUM(X8:X9)/SUM(J8:J9)</f>
        <v>0.054545454545455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4</v>
      </c>
      <c r="AN8" s="101">
        <f>IF(P8=0,"",IF(AM8=0,"",(AM8/P8)))</f>
        <v>0.8</v>
      </c>
      <c r="AO8" s="100">
        <v>1</v>
      </c>
      <c r="AP8" s="102">
        <f>IFERROR(AP8/AM8,"-")</f>
        <v>0</v>
      </c>
      <c r="AQ8" s="103">
        <v>3000</v>
      </c>
      <c r="AR8" s="104">
        <f>IFERROR(AQ8/AM8,"-")</f>
        <v>750</v>
      </c>
      <c r="AS8" s="105">
        <v>1</v>
      </c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>
        <v>1</v>
      </c>
      <c r="BX8" s="127">
        <f>IF(P8=0,"",IF(BW8=0,"",(BW8/P8)))</f>
        <v>0.2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3000</v>
      </c>
      <c r="CQ8" s="141">
        <v>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485</v>
      </c>
      <c r="L9" s="81">
        <v>16</v>
      </c>
      <c r="M9" s="81">
        <v>32</v>
      </c>
      <c r="N9" s="91">
        <v>5</v>
      </c>
      <c r="O9" s="92">
        <v>0</v>
      </c>
      <c r="P9" s="93">
        <f>N9+O9</f>
        <v>5</v>
      </c>
      <c r="Q9" s="82">
        <f>IFERROR(P9/M9,"-")</f>
        <v>0.15625</v>
      </c>
      <c r="R9" s="81">
        <v>2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2</v>
      </c>
      <c r="AN9" s="101">
        <f>IF(P9=0,"",IF(AM9=0,"",(AM9/P9)))</f>
        <v>0.4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>
        <v>2</v>
      </c>
      <c r="BX9" s="127">
        <f>IF(P9=0,"",IF(BW9=0,"",(BW9/P9)))</f>
        <v>0.4</v>
      </c>
      <c r="BY9" s="128">
        <v>1</v>
      </c>
      <c r="BZ9" s="129">
        <f>IFERROR(BY9/BW9,"-")</f>
        <v>0.5</v>
      </c>
      <c r="CA9" s="130">
        <v>495000</v>
      </c>
      <c r="CB9" s="131">
        <f>IFERROR(CA9/BW9,"-")</f>
        <v>247500</v>
      </c>
      <c r="CC9" s="132"/>
      <c r="CD9" s="132"/>
      <c r="CE9" s="132">
        <v>1</v>
      </c>
      <c r="CF9" s="133">
        <v>1</v>
      </c>
      <c r="CG9" s="134">
        <f>IF(P9=0,"",IF(CF9=0,"",(CF9/P9)))</f>
        <v>0.2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0</v>
      </c>
      <c r="CP9" s="141">
        <v>0</v>
      </c>
      <c r="CQ9" s="141">
        <v>495000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1.7733333333333</v>
      </c>
      <c r="B10" s="203" t="s">
        <v>76</v>
      </c>
      <c r="C10" s="203" t="s">
        <v>77</v>
      </c>
      <c r="D10" s="203" t="s">
        <v>78</v>
      </c>
      <c r="E10" s="203"/>
      <c r="F10" s="203" t="s">
        <v>64</v>
      </c>
      <c r="G10" s="203" t="s">
        <v>79</v>
      </c>
      <c r="H10" s="90" t="s">
        <v>80</v>
      </c>
      <c r="I10" s="90" t="s">
        <v>81</v>
      </c>
      <c r="J10" s="188">
        <v>75000</v>
      </c>
      <c r="K10" s="81">
        <v>0</v>
      </c>
      <c r="L10" s="81">
        <v>0</v>
      </c>
      <c r="M10" s="81">
        <v>0</v>
      </c>
      <c r="N10" s="91">
        <v>39</v>
      </c>
      <c r="O10" s="92">
        <v>1</v>
      </c>
      <c r="P10" s="93">
        <f>N10+O10</f>
        <v>40</v>
      </c>
      <c r="Q10" s="82" t="str">
        <f>IFERROR(P10/M10,"-")</f>
        <v>-</v>
      </c>
      <c r="R10" s="81">
        <v>3</v>
      </c>
      <c r="S10" s="81">
        <v>1</v>
      </c>
      <c r="T10" s="82">
        <f>IFERROR(S10/(O10+P10),"-")</f>
        <v>0.024390243902439</v>
      </c>
      <c r="U10" s="182">
        <f>IFERROR(J10/SUM(P10:P11),"-")</f>
        <v>1704.5454545455</v>
      </c>
      <c r="V10" s="84">
        <v>6</v>
      </c>
      <c r="W10" s="82">
        <f>IF(P10=0,"-",V10/P10)</f>
        <v>0.15</v>
      </c>
      <c r="X10" s="186">
        <v>133000</v>
      </c>
      <c r="Y10" s="187">
        <f>IFERROR(X10/P10,"-")</f>
        <v>3325</v>
      </c>
      <c r="Z10" s="187">
        <f>IFERROR(X10/V10,"-")</f>
        <v>22166.666666667</v>
      </c>
      <c r="AA10" s="188">
        <f>SUM(X10:X11)-SUM(J10:J11)</f>
        <v>58000</v>
      </c>
      <c r="AB10" s="85">
        <f>SUM(X10:X11)/SUM(J10:J11)</f>
        <v>1.7733333333333</v>
      </c>
      <c r="AC10" s="79"/>
      <c r="AD10" s="94">
        <v>1</v>
      </c>
      <c r="AE10" s="95">
        <f>IF(P10=0,"",IF(AD10=0,"",(AD10/P10)))</f>
        <v>0.025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9</v>
      </c>
      <c r="AN10" s="101">
        <f>IF(P10=0,"",IF(AM10=0,"",(AM10/P10)))</f>
        <v>0.225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8</v>
      </c>
      <c r="BF10" s="113">
        <f>IF(P10=0,"",IF(BE10=0,"",(BE10/P10)))</f>
        <v>0.2</v>
      </c>
      <c r="BG10" s="112">
        <v>1</v>
      </c>
      <c r="BH10" s="114">
        <f>IFERROR(BG10/BE10,"-")</f>
        <v>0.125</v>
      </c>
      <c r="BI10" s="115">
        <v>15000</v>
      </c>
      <c r="BJ10" s="116">
        <f>IFERROR(BI10/BE10,"-")</f>
        <v>1875</v>
      </c>
      <c r="BK10" s="117"/>
      <c r="BL10" s="117"/>
      <c r="BM10" s="117">
        <v>1</v>
      </c>
      <c r="BN10" s="119">
        <v>13</v>
      </c>
      <c r="BO10" s="120">
        <f>IF(P10=0,"",IF(BN10=0,"",(BN10/P10)))</f>
        <v>0.325</v>
      </c>
      <c r="BP10" s="121">
        <v>1</v>
      </c>
      <c r="BQ10" s="122">
        <f>IFERROR(BP10/BN10,"-")</f>
        <v>0.076923076923077</v>
      </c>
      <c r="BR10" s="123">
        <v>3000</v>
      </c>
      <c r="BS10" s="124">
        <f>IFERROR(BR10/BN10,"-")</f>
        <v>230.76923076923</v>
      </c>
      <c r="BT10" s="125">
        <v>1</v>
      </c>
      <c r="BU10" s="125"/>
      <c r="BV10" s="125"/>
      <c r="BW10" s="126">
        <v>7</v>
      </c>
      <c r="BX10" s="127">
        <f>IF(P10=0,"",IF(BW10=0,"",(BW10/P10)))</f>
        <v>0.175</v>
      </c>
      <c r="BY10" s="128">
        <v>3</v>
      </c>
      <c r="BZ10" s="129">
        <f>IFERROR(BY10/BW10,"-")</f>
        <v>0.42857142857143</v>
      </c>
      <c r="CA10" s="130">
        <v>21000</v>
      </c>
      <c r="CB10" s="131">
        <f>IFERROR(CA10/BW10,"-")</f>
        <v>3000</v>
      </c>
      <c r="CC10" s="132">
        <v>2</v>
      </c>
      <c r="CD10" s="132"/>
      <c r="CE10" s="132">
        <v>1</v>
      </c>
      <c r="CF10" s="133">
        <v>2</v>
      </c>
      <c r="CG10" s="134">
        <f>IF(P10=0,"",IF(CF10=0,"",(CF10/P10)))</f>
        <v>0.05</v>
      </c>
      <c r="CH10" s="135">
        <v>1</v>
      </c>
      <c r="CI10" s="136">
        <f>IFERROR(CH10/CF10,"-")</f>
        <v>0.5</v>
      </c>
      <c r="CJ10" s="137">
        <v>94000</v>
      </c>
      <c r="CK10" s="138">
        <f>IFERROR(CJ10/CF10,"-")</f>
        <v>47000</v>
      </c>
      <c r="CL10" s="139"/>
      <c r="CM10" s="139"/>
      <c r="CN10" s="139">
        <v>1</v>
      </c>
      <c r="CO10" s="140">
        <v>6</v>
      </c>
      <c r="CP10" s="141">
        <v>133000</v>
      </c>
      <c r="CQ10" s="141">
        <v>94000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82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73</v>
      </c>
      <c r="L11" s="81">
        <v>48</v>
      </c>
      <c r="M11" s="81">
        <v>13</v>
      </c>
      <c r="N11" s="91">
        <v>4</v>
      </c>
      <c r="O11" s="92">
        <v>0</v>
      </c>
      <c r="P11" s="93">
        <f>N11+O11</f>
        <v>4</v>
      </c>
      <c r="Q11" s="82">
        <f>IFERROR(P11/M11,"-")</f>
        <v>0.30769230769231</v>
      </c>
      <c r="R11" s="81">
        <v>1</v>
      </c>
      <c r="S11" s="81">
        <v>1</v>
      </c>
      <c r="T11" s="82">
        <f>IFERROR(S11/(O11+P11),"-")</f>
        <v>0.25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0.25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2</v>
      </c>
      <c r="BO11" s="120">
        <f>IF(P11=0,"",IF(BN11=0,"",(BN11/P11)))</f>
        <v>0.5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0.25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30"/>
      <c r="B12" s="87"/>
      <c r="C12" s="88"/>
      <c r="D12" s="88"/>
      <c r="E12" s="88"/>
      <c r="F12" s="89"/>
      <c r="G12" s="90"/>
      <c r="H12" s="90"/>
      <c r="I12" s="90"/>
      <c r="J12" s="192"/>
      <c r="K12" s="34"/>
      <c r="L12" s="34"/>
      <c r="M12" s="31"/>
      <c r="N12" s="23"/>
      <c r="O12" s="23"/>
      <c r="P12" s="23"/>
      <c r="Q12" s="33"/>
      <c r="R12" s="32"/>
      <c r="S12" s="23"/>
      <c r="T12" s="32"/>
      <c r="U12" s="183"/>
      <c r="V12" s="25"/>
      <c r="W12" s="25"/>
      <c r="X12" s="189"/>
      <c r="Y12" s="189"/>
      <c r="Z12" s="189"/>
      <c r="AA12" s="189"/>
      <c r="AB12" s="33"/>
      <c r="AC12" s="59"/>
      <c r="AD12" s="63"/>
      <c r="AE12" s="64"/>
      <c r="AF12" s="63"/>
      <c r="AG12" s="67"/>
      <c r="AH12" s="68"/>
      <c r="AI12" s="69"/>
      <c r="AJ12" s="70"/>
      <c r="AK12" s="70"/>
      <c r="AL12" s="70"/>
      <c r="AM12" s="63"/>
      <c r="AN12" s="64"/>
      <c r="AO12" s="63"/>
      <c r="AP12" s="67"/>
      <c r="AQ12" s="68"/>
      <c r="AR12" s="69"/>
      <c r="AS12" s="70"/>
      <c r="AT12" s="70"/>
      <c r="AU12" s="70"/>
      <c r="AV12" s="63"/>
      <c r="AW12" s="64"/>
      <c r="AX12" s="63"/>
      <c r="AY12" s="67"/>
      <c r="AZ12" s="68"/>
      <c r="BA12" s="69"/>
      <c r="BB12" s="70"/>
      <c r="BC12" s="70"/>
      <c r="BD12" s="70"/>
      <c r="BE12" s="63"/>
      <c r="BF12" s="64"/>
      <c r="BG12" s="63"/>
      <c r="BH12" s="67"/>
      <c r="BI12" s="68"/>
      <c r="BJ12" s="69"/>
      <c r="BK12" s="70"/>
      <c r="BL12" s="70"/>
      <c r="BM12" s="70"/>
      <c r="BN12" s="65"/>
      <c r="BO12" s="66"/>
      <c r="BP12" s="63"/>
      <c r="BQ12" s="67"/>
      <c r="BR12" s="68"/>
      <c r="BS12" s="69"/>
      <c r="BT12" s="70"/>
      <c r="BU12" s="70"/>
      <c r="BV12" s="70"/>
      <c r="BW12" s="65"/>
      <c r="BX12" s="66"/>
      <c r="BY12" s="63"/>
      <c r="BZ12" s="67"/>
      <c r="CA12" s="68"/>
      <c r="CB12" s="69"/>
      <c r="CC12" s="70"/>
      <c r="CD12" s="70"/>
      <c r="CE12" s="70"/>
      <c r="CF12" s="65"/>
      <c r="CG12" s="66"/>
      <c r="CH12" s="63"/>
      <c r="CI12" s="67"/>
      <c r="CJ12" s="68"/>
      <c r="CK12" s="69"/>
      <c r="CL12" s="70"/>
      <c r="CM12" s="70"/>
      <c r="CN12" s="70"/>
      <c r="CO12" s="71"/>
      <c r="CP12" s="68"/>
      <c r="CQ12" s="68"/>
      <c r="CR12" s="68"/>
      <c r="CS12" s="72"/>
    </row>
    <row r="13" spans="1:98">
      <c r="A13" s="30"/>
      <c r="B13" s="37"/>
      <c r="C13" s="21"/>
      <c r="D13" s="21"/>
      <c r="E13" s="21"/>
      <c r="F13" s="22"/>
      <c r="G13" s="36"/>
      <c r="H13" s="36"/>
      <c r="I13" s="75"/>
      <c r="J13" s="193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61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19">
        <f>AB14</f>
        <v>0.81764705882353</v>
      </c>
      <c r="B14" s="39"/>
      <c r="C14" s="39"/>
      <c r="D14" s="39"/>
      <c r="E14" s="39"/>
      <c r="F14" s="39"/>
      <c r="G14" s="40" t="s">
        <v>83</v>
      </c>
      <c r="H14" s="40"/>
      <c r="I14" s="40"/>
      <c r="J14" s="190">
        <f>SUM(J6:J13)</f>
        <v>170000</v>
      </c>
      <c r="K14" s="41">
        <f>SUM(K6:K13)</f>
        <v>573</v>
      </c>
      <c r="L14" s="41">
        <f>SUM(L6:L13)</f>
        <v>75</v>
      </c>
      <c r="M14" s="41">
        <f>SUM(M6:M13)</f>
        <v>48</v>
      </c>
      <c r="N14" s="41">
        <f>SUM(N6:N13)</f>
        <v>60</v>
      </c>
      <c r="O14" s="41">
        <f>SUM(O6:O13)</f>
        <v>1</v>
      </c>
      <c r="P14" s="41">
        <f>SUM(P6:P13)</f>
        <v>61</v>
      </c>
      <c r="Q14" s="42">
        <f>IFERROR(P14/M14,"-")</f>
        <v>1.2708333333333</v>
      </c>
      <c r="R14" s="78">
        <f>SUM(R6:R13)</f>
        <v>8</v>
      </c>
      <c r="S14" s="78">
        <f>SUM(S6:S13)</f>
        <v>4</v>
      </c>
      <c r="T14" s="42">
        <f>IFERROR(R14/P14,"-")</f>
        <v>0.13114754098361</v>
      </c>
      <c r="U14" s="184">
        <f>IFERROR(J14/P14,"-")</f>
        <v>2786.8852459016</v>
      </c>
      <c r="V14" s="44">
        <f>SUM(V6:V13)</f>
        <v>8</v>
      </c>
      <c r="W14" s="42">
        <f>IFERROR(V14/P14,"-")</f>
        <v>0.13114754098361</v>
      </c>
      <c r="X14" s="190">
        <f>SUM(X6:X13)</f>
        <v>139000</v>
      </c>
      <c r="Y14" s="190">
        <f>IFERROR(X14/P14,"-")</f>
        <v>2278.6885245902</v>
      </c>
      <c r="Z14" s="190">
        <f>IFERROR(X14/V14,"-")</f>
        <v>17375</v>
      </c>
      <c r="AA14" s="190">
        <f>X14-J14</f>
        <v>-31000</v>
      </c>
      <c r="AB14" s="47">
        <f>X14/J14</f>
        <v>0.81764705882353</v>
      </c>
      <c r="AC14" s="60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84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85</v>
      </c>
      <c r="C6" s="203" t="s">
        <v>86</v>
      </c>
      <c r="D6" s="203" t="s">
        <v>87</v>
      </c>
      <c r="E6" s="203" t="s">
        <v>88</v>
      </c>
      <c r="F6" s="203" t="s">
        <v>64</v>
      </c>
      <c r="G6" s="203" t="s">
        <v>89</v>
      </c>
      <c r="H6" s="90" t="s">
        <v>90</v>
      </c>
      <c r="I6" s="90" t="s">
        <v>91</v>
      </c>
      <c r="J6" s="188">
        <v>125000</v>
      </c>
      <c r="K6" s="81">
        <v>0</v>
      </c>
      <c r="L6" s="81">
        <v>0</v>
      </c>
      <c r="M6" s="81">
        <v>0</v>
      </c>
      <c r="N6" s="91">
        <v>32</v>
      </c>
      <c r="O6" s="92">
        <v>0</v>
      </c>
      <c r="P6" s="93">
        <f>N6+O6</f>
        <v>32</v>
      </c>
      <c r="Q6" s="82" t="str">
        <f>IFERROR(P6/M6,"-")</f>
        <v>-</v>
      </c>
      <c r="R6" s="81">
        <v>0</v>
      </c>
      <c r="S6" s="81">
        <v>6</v>
      </c>
      <c r="T6" s="82">
        <f>IFERROR(S6/(O6+P6),"-")</f>
        <v>0.1875</v>
      </c>
      <c r="U6" s="182">
        <f>IFERROR(J6/SUM(P6:P7),"-")</f>
        <v>2232.1428571429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-125000</v>
      </c>
      <c r="AB6" s="85">
        <f>SUM(X6:X7)/SUM(J6:J7)</f>
        <v>0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17</v>
      </c>
      <c r="AN6" s="101">
        <f>IF(P6=0,"",IF(AM6=0,"",(AM6/P6)))</f>
        <v>0.53125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4</v>
      </c>
      <c r="AW6" s="107">
        <f>IF(P6=0,"",IF(AV6=0,"",(AV6/P6)))</f>
        <v>0.125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0.09375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6</v>
      </c>
      <c r="BO6" s="120">
        <f>IF(P6=0,"",IF(BN6=0,"",(BN6/P6)))</f>
        <v>0.1875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0.03125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>
        <v>1</v>
      </c>
      <c r="CG6" s="134">
        <f>IF(P6=0,"",IF(CF6=0,"",(CF6/P6)))</f>
        <v>0.03125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92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88</v>
      </c>
      <c r="L7" s="81">
        <v>65</v>
      </c>
      <c r="M7" s="81">
        <v>49</v>
      </c>
      <c r="N7" s="91">
        <v>24</v>
      </c>
      <c r="O7" s="92">
        <v>0</v>
      </c>
      <c r="P7" s="93">
        <f>N7+O7</f>
        <v>24</v>
      </c>
      <c r="Q7" s="82">
        <f>IFERROR(P7/M7,"-")</f>
        <v>0.48979591836735</v>
      </c>
      <c r="R7" s="81">
        <v>0</v>
      </c>
      <c r="S7" s="81">
        <v>2</v>
      </c>
      <c r="T7" s="82">
        <f>IFERROR(S7/(O7+P7),"-")</f>
        <v>0.083333333333333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>
        <v>1</v>
      </c>
      <c r="AE7" s="95">
        <f>IF(P7=0,"",IF(AD7=0,"",(AD7/P7)))</f>
        <v>0.041666666666667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8</v>
      </c>
      <c r="AN7" s="101">
        <f>IF(P7=0,"",IF(AM7=0,"",(AM7/P7)))</f>
        <v>0.33333333333333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4</v>
      </c>
      <c r="AW7" s="107">
        <f>IF(P7=0,"",IF(AV7=0,"",(AV7/P7)))</f>
        <v>0.16666666666667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4</v>
      </c>
      <c r="BF7" s="113">
        <f>IF(P7=0,"",IF(BE7=0,"",(BE7/P7)))</f>
        <v>0.16666666666667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6</v>
      </c>
      <c r="BO7" s="120">
        <f>IF(P7=0,"",IF(BN7=0,"",(BN7/P7)))</f>
        <v>0.25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0.041666666666667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1.024</v>
      </c>
      <c r="B8" s="203" t="s">
        <v>93</v>
      </c>
      <c r="C8" s="203" t="s">
        <v>86</v>
      </c>
      <c r="D8" s="203" t="s">
        <v>94</v>
      </c>
      <c r="E8" s="203" t="s">
        <v>95</v>
      </c>
      <c r="F8" s="203" t="s">
        <v>64</v>
      </c>
      <c r="G8" s="203" t="s">
        <v>96</v>
      </c>
      <c r="H8" s="90" t="s">
        <v>90</v>
      </c>
      <c r="I8" s="90" t="s">
        <v>91</v>
      </c>
      <c r="J8" s="188">
        <v>125000</v>
      </c>
      <c r="K8" s="81">
        <v>0</v>
      </c>
      <c r="L8" s="81">
        <v>0</v>
      </c>
      <c r="M8" s="81">
        <v>0</v>
      </c>
      <c r="N8" s="91">
        <v>49</v>
      </c>
      <c r="O8" s="92">
        <v>1</v>
      </c>
      <c r="P8" s="93">
        <f>N8+O8</f>
        <v>50</v>
      </c>
      <c r="Q8" s="82" t="str">
        <f>IFERROR(P8/M8,"-")</f>
        <v>-</v>
      </c>
      <c r="R8" s="81">
        <v>1</v>
      </c>
      <c r="S8" s="81">
        <v>4</v>
      </c>
      <c r="T8" s="82">
        <f>IFERROR(S8/(O8+P8),"-")</f>
        <v>0.07843137254902</v>
      </c>
      <c r="U8" s="182">
        <f>IFERROR(J8/SUM(P8:P9),"-")</f>
        <v>1644.7368421053</v>
      </c>
      <c r="V8" s="84">
        <v>1</v>
      </c>
      <c r="W8" s="82">
        <f>IF(P8=0,"-",V8/P8)</f>
        <v>0.02</v>
      </c>
      <c r="X8" s="186">
        <v>15000</v>
      </c>
      <c r="Y8" s="187">
        <f>IFERROR(X8/P8,"-")</f>
        <v>300</v>
      </c>
      <c r="Z8" s="187">
        <f>IFERROR(X8/V8,"-")</f>
        <v>15000</v>
      </c>
      <c r="AA8" s="188">
        <f>SUM(X8:X9)-SUM(J8:J9)</f>
        <v>3000</v>
      </c>
      <c r="AB8" s="85">
        <f>SUM(X8:X9)/SUM(J8:J9)</f>
        <v>1.024</v>
      </c>
      <c r="AC8" s="79"/>
      <c r="AD8" s="94">
        <v>3</v>
      </c>
      <c r="AE8" s="95">
        <f>IF(P8=0,"",IF(AD8=0,"",(AD8/P8)))</f>
        <v>0.06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12</v>
      </c>
      <c r="AN8" s="101">
        <f>IF(P8=0,"",IF(AM8=0,"",(AM8/P8)))</f>
        <v>0.24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6</v>
      </c>
      <c r="AW8" s="107">
        <f>IF(P8=0,"",IF(AV8=0,"",(AV8/P8)))</f>
        <v>0.12</v>
      </c>
      <c r="AX8" s="106">
        <v>1</v>
      </c>
      <c r="AY8" s="108">
        <f>IFERROR(AX8/AV8,"-")</f>
        <v>0.16666666666667</v>
      </c>
      <c r="AZ8" s="109">
        <v>15000</v>
      </c>
      <c r="BA8" s="110">
        <f>IFERROR(AZ8/AV8,"-")</f>
        <v>2500</v>
      </c>
      <c r="BB8" s="111"/>
      <c r="BC8" s="111">
        <v>1</v>
      </c>
      <c r="BD8" s="111"/>
      <c r="BE8" s="112">
        <v>12</v>
      </c>
      <c r="BF8" s="113">
        <f>IF(P8=0,"",IF(BE8=0,"",(BE8/P8)))</f>
        <v>0.24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10</v>
      </c>
      <c r="BO8" s="120">
        <f>IF(P8=0,"",IF(BN8=0,"",(BN8/P8)))</f>
        <v>0.2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6</v>
      </c>
      <c r="BX8" s="127">
        <f>IF(P8=0,"",IF(BW8=0,"",(BW8/P8)))</f>
        <v>0.12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>
        <v>1</v>
      </c>
      <c r="CG8" s="134">
        <f>IF(P8=0,"",IF(CF8=0,"",(CF8/P8)))</f>
        <v>0.02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1</v>
      </c>
      <c r="CP8" s="141">
        <v>15000</v>
      </c>
      <c r="CQ8" s="141">
        <v>15000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97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112</v>
      </c>
      <c r="L9" s="81">
        <v>87</v>
      </c>
      <c r="M9" s="81">
        <v>72</v>
      </c>
      <c r="N9" s="91">
        <v>25</v>
      </c>
      <c r="O9" s="92">
        <v>1</v>
      </c>
      <c r="P9" s="93">
        <f>N9+O9</f>
        <v>26</v>
      </c>
      <c r="Q9" s="82">
        <f>IFERROR(P9/M9,"-")</f>
        <v>0.36111111111111</v>
      </c>
      <c r="R9" s="81">
        <v>3</v>
      </c>
      <c r="S9" s="81">
        <v>3</v>
      </c>
      <c r="T9" s="82">
        <f>IFERROR(S9/(O9+P9),"-")</f>
        <v>0.11111111111111</v>
      </c>
      <c r="U9" s="182"/>
      <c r="V9" s="84">
        <v>1</v>
      </c>
      <c r="W9" s="82">
        <f>IF(P9=0,"-",V9/P9)</f>
        <v>0.038461538461538</v>
      </c>
      <c r="X9" s="186">
        <v>113000</v>
      </c>
      <c r="Y9" s="187">
        <f>IFERROR(X9/P9,"-")</f>
        <v>4346.1538461538</v>
      </c>
      <c r="Z9" s="187">
        <f>IFERROR(X9/V9,"-")</f>
        <v>113000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10</v>
      </c>
      <c r="AN9" s="101">
        <f>IF(P9=0,"",IF(AM9=0,"",(AM9/P9)))</f>
        <v>0.38461538461538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4</v>
      </c>
      <c r="AW9" s="107">
        <f>IF(P9=0,"",IF(AV9=0,"",(AV9/P9)))</f>
        <v>0.15384615384615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3</v>
      </c>
      <c r="BF9" s="113">
        <f>IF(P9=0,"",IF(BE9=0,"",(BE9/P9)))</f>
        <v>0.11538461538462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6</v>
      </c>
      <c r="BO9" s="120">
        <f>IF(P9=0,"",IF(BN9=0,"",(BN9/P9)))</f>
        <v>0.23076923076923</v>
      </c>
      <c r="BP9" s="121">
        <v>2</v>
      </c>
      <c r="BQ9" s="122">
        <f>IFERROR(BP9/BN9,"-")</f>
        <v>0.33333333333333</v>
      </c>
      <c r="BR9" s="123">
        <v>116000</v>
      </c>
      <c r="BS9" s="124">
        <f>IFERROR(BR9/BN9,"-")</f>
        <v>19333.333333333</v>
      </c>
      <c r="BT9" s="125">
        <v>1</v>
      </c>
      <c r="BU9" s="125"/>
      <c r="BV9" s="125">
        <v>1</v>
      </c>
      <c r="BW9" s="126">
        <v>2</v>
      </c>
      <c r="BX9" s="127">
        <f>IF(P9=0,"",IF(BW9=0,"",(BW9/P9)))</f>
        <v>0.076923076923077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0.038461538461538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1</v>
      </c>
      <c r="CP9" s="141">
        <v>113000</v>
      </c>
      <c r="CQ9" s="141">
        <v>113000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0.512</v>
      </c>
      <c r="B12" s="39"/>
      <c r="C12" s="39"/>
      <c r="D12" s="39"/>
      <c r="E12" s="39"/>
      <c r="F12" s="39"/>
      <c r="G12" s="40" t="s">
        <v>98</v>
      </c>
      <c r="H12" s="40"/>
      <c r="I12" s="40"/>
      <c r="J12" s="190">
        <f>SUM(J6:J11)</f>
        <v>250000</v>
      </c>
      <c r="K12" s="41">
        <f>SUM(K6:K11)</f>
        <v>200</v>
      </c>
      <c r="L12" s="41">
        <f>SUM(L6:L11)</f>
        <v>152</v>
      </c>
      <c r="M12" s="41">
        <f>SUM(M6:M11)</f>
        <v>121</v>
      </c>
      <c r="N12" s="41">
        <f>SUM(N6:N11)</f>
        <v>130</v>
      </c>
      <c r="O12" s="41">
        <f>SUM(O6:O11)</f>
        <v>2</v>
      </c>
      <c r="P12" s="41">
        <f>SUM(P6:P11)</f>
        <v>132</v>
      </c>
      <c r="Q12" s="42">
        <f>IFERROR(P12/M12,"-")</f>
        <v>1.0909090909091</v>
      </c>
      <c r="R12" s="78">
        <f>SUM(R6:R11)</f>
        <v>4</v>
      </c>
      <c r="S12" s="78">
        <f>SUM(S6:S11)</f>
        <v>15</v>
      </c>
      <c r="T12" s="42">
        <f>IFERROR(R12/P12,"-")</f>
        <v>0.03030303030303</v>
      </c>
      <c r="U12" s="184">
        <f>IFERROR(J12/P12,"-")</f>
        <v>1893.9393939394</v>
      </c>
      <c r="V12" s="44">
        <f>SUM(V6:V11)</f>
        <v>2</v>
      </c>
      <c r="W12" s="42">
        <f>IFERROR(V12/P12,"-")</f>
        <v>0.015151515151515</v>
      </c>
      <c r="X12" s="190">
        <f>SUM(X6:X11)</f>
        <v>128000</v>
      </c>
      <c r="Y12" s="190">
        <f>IFERROR(X12/P12,"-")</f>
        <v>969.69696969697</v>
      </c>
      <c r="Z12" s="190">
        <f>IFERROR(X12/V12,"-")</f>
        <v>64000</v>
      </c>
      <c r="AA12" s="190">
        <f>X12-J12</f>
        <v>-122000</v>
      </c>
      <c r="AB12" s="47">
        <f>X12/J12</f>
        <v>0.512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