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<sst xmlns="http://schemas.openxmlformats.org/spreadsheetml/2006/main" uniqueCount="265">
  <si>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</si>
  <si>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</si>
  <si>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</si>
  <si>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</si>
  <si>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</si>
  <si>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</si>
  <si>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</si>
  <si>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</si>
  <si>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</si>
  <si>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</si>
  <si>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</si>
  <si>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</si>
  <si>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</si>
  <si>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</si>
  <si>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</si>
  <si>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</si>
  <si>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</si>
  <si>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</si>
  <si>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</si>
  <si>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</si>
  <si>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</si>
  <si>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</si>
  <si>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</si>
  <si>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</si>
  <si>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</si>
  <si>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</si>
  <si>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</si>
  <si>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</si>
  <si>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</si>
  <si>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</si>
  <si>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</si>
  <si>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</si>
  <si>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</si>
  <si>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</si>
  <si>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</si>
  <si>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</si>
  <si>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</si>
  <si>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</si>
  <si>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</si>
  <si>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</si>
  <si>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</si>
  <si>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</si>
  <si>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</si>
  <si>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</si>
  <si>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</si>
  <si>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</si>
  <si>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</si>
  <si>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</si>
  <si>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</si>
  <si>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</si>
  <si>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</si>
  <si>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</si>
  <si>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</si>
  <si>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</si>
  <si>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</si>
  <si>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</si>
  <si>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</si>
  <si>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ln_ink163</t>
  </si>
  <si>
    <t>インターカラー</t>
  </si>
  <si>
    <t>老人ホーム版(LINEver)（百瀬凛花）</t>
  </si>
  <si>
    <t>お相手待ちの女性が出ました(LINEver)</t>
  </si>
  <si>
    <t>line</t>
  </si>
  <si>
    <t>デイリースポーツ関西</t>
  </si>
  <si>
    <t>全5段・半5段段つかみ10段保証</t>
  </si>
  <si>
    <t>10段保証</t>
  </si>
  <si>
    <t>ln_ink164</t>
  </si>
  <si>
    <t>雑誌版SPA(LINEver)（高宮菜々子）</t>
  </si>
  <si>
    <t>え?LINEでこんなに出会えんのダメ元で始めたはずが</t>
  </si>
  <si>
    <t>ln_ink165</t>
  </si>
  <si>
    <t>STOP版(LINEver)（晶エリー）</t>
  </si>
  <si>
    <t>要注意！50歳以上の男性(LINEver)</t>
  </si>
  <si>
    <t>ln_ink166</t>
  </si>
  <si>
    <t>右女9版(ヘスティア)(LINEver)（百瀬凛花）</t>
  </si>
  <si>
    <t>学生いませんギャルいません(LINEver)</t>
  </si>
  <si>
    <t>ln_ink167</t>
  </si>
  <si>
    <t>デリヘル版3(LINEver)（高宮菜々子）</t>
  </si>
  <si>
    <t>もう50代の熟女だけどLINEで</t>
  </si>
  <si>
    <t>ic3426</t>
  </si>
  <si>
    <t>(空電共通)</t>
  </si>
  <si>
    <t>空電</t>
  </si>
  <si>
    <t>ln_ink168</t>
  </si>
  <si>
    <t>①再婚&amp;理解者版(LINEver)（百瀬凛花）</t>
  </si>
  <si>
    <t>①再婚&amp;理解者(LINEver)</t>
  </si>
  <si>
    <t>スポニチ関西</t>
  </si>
  <si>
    <t>半2段つかみ20段保証</t>
  </si>
  <si>
    <t>20段保証</t>
  </si>
  <si>
    <t>ln_ink169</t>
  </si>
  <si>
    <t>②雑誌版SPA(LINEver)（晶エリー）</t>
  </si>
  <si>
    <t>②え?LINEでこんなに出会えんのダメ元で始めたはずが</t>
  </si>
  <si>
    <t>ln_ink170</t>
  </si>
  <si>
    <t>③看板案内版(LINEver)（高宮菜々子）</t>
  </si>
  <si>
    <t>③美しい熟女との出会いまでここから約3分(LINEver)</t>
  </si>
  <si>
    <t>ln_ink171</t>
  </si>
  <si>
    <t>④右女3(LINEver)（百瀬凛花）</t>
  </si>
  <si>
    <t>④え?LINEでこんなに出会えんのダメ元で始めたはずが</t>
  </si>
  <si>
    <t>ic3427</t>
  </si>
  <si>
    <t>ln_ink172</t>
  </si>
  <si>
    <t>ニッカン西部</t>
  </si>
  <si>
    <t>1～10日</t>
  </si>
  <si>
    <t>ln_ink173</t>
  </si>
  <si>
    <t>11～20日</t>
  </si>
  <si>
    <t>ln_ink174</t>
  </si>
  <si>
    <t>21～31日</t>
  </si>
  <si>
    <t>ic3428</t>
  </si>
  <si>
    <t>ln_ink175</t>
  </si>
  <si>
    <t>スポニチ関東</t>
  </si>
  <si>
    <t>全5段</t>
  </si>
  <si>
    <t>1月03日(火)</t>
  </si>
  <si>
    <t>ic3429</t>
  </si>
  <si>
    <t>ln_ink176</t>
  </si>
  <si>
    <t>1月15日(日)</t>
  </si>
  <si>
    <t>ic3430</t>
  </si>
  <si>
    <t>ln_ink177</t>
  </si>
  <si>
    <t>直接LINE交換版（晶エリー）</t>
  </si>
  <si>
    <t>熟女とLINEで出会いができる</t>
  </si>
  <si>
    <t>1月28日(土)</t>
  </si>
  <si>
    <t>ic3431</t>
  </si>
  <si>
    <t>ln_ink178</t>
  </si>
  <si>
    <t>ic3432</t>
  </si>
  <si>
    <t>ln_ink179</t>
  </si>
  <si>
    <t>1月22日(日)</t>
  </si>
  <si>
    <t>ic3433</t>
  </si>
  <si>
    <t>ln_ink180</t>
  </si>
  <si>
    <t>サンスポ関東</t>
  </si>
  <si>
    <t>4C終面全5段</t>
  </si>
  <si>
    <t>1月27日(金)</t>
  </si>
  <si>
    <t>ic3434</t>
  </si>
  <si>
    <t>ln_ink181</t>
  </si>
  <si>
    <t>もう50代の熟女だけどLINEで(書:ごめんなさい)</t>
  </si>
  <si>
    <t>1C終面全5段</t>
  </si>
  <si>
    <t>1月13日(金)</t>
  </si>
  <si>
    <t>ic3435</t>
  </si>
  <si>
    <t>ln_ink182</t>
  </si>
  <si>
    <t>サンスポ関西</t>
  </si>
  <si>
    <t>1月14日(土)</t>
  </si>
  <si>
    <t>ic3436</t>
  </si>
  <si>
    <t>ln_ink183</t>
  </si>
  <si>
    <t>ic3437</t>
  </si>
  <si>
    <t>ln_ink184</t>
  </si>
  <si>
    <t>ニッカン関西</t>
  </si>
  <si>
    <t>ic3438</t>
  </si>
  <si>
    <t>ln_ink185</t>
  </si>
  <si>
    <t>1月21日(土)</t>
  </si>
  <si>
    <t>ic3439</t>
  </si>
  <si>
    <t>ln_ink186</t>
  </si>
  <si>
    <t>ic3440</t>
  </si>
  <si>
    <t>ln_ink187</t>
  </si>
  <si>
    <t>ic3441</t>
  </si>
  <si>
    <t>ln_ink161</t>
  </si>
  <si>
    <t>LINEで出会いリクルート70歳まで応募可</t>
  </si>
  <si>
    <t>東スポ 年末年始特別号</t>
  </si>
  <si>
    <t>全3段</t>
  </si>
  <si>
    <t>年末年始</t>
  </si>
  <si>
    <t>ic3425</t>
  </si>
  <si>
    <t>ln_ink188</t>
  </si>
  <si>
    <t>男性募集版(LINEver)（百瀬凛花）</t>
  </si>
  <si>
    <t>50代以上の男性大募集(LINEver)</t>
  </si>
  <si>
    <t>スポーツ報知関東</t>
  </si>
  <si>
    <t>4C終面雑報</t>
  </si>
  <si>
    <t>1月11日(水)</t>
  </si>
  <si>
    <t>ic3442</t>
  </si>
  <si>
    <t>ln_ink189</t>
  </si>
  <si>
    <t>再婚&amp;理解者版(LINEver)（高宮菜々子）</t>
  </si>
  <si>
    <t>再婚&amp;理解者(LINEver)</t>
  </si>
  <si>
    <t>1月17日(火)</t>
  </si>
  <si>
    <t>ic3443</t>
  </si>
  <si>
    <t>ln_ink190</t>
  </si>
  <si>
    <t>LINE版(つかみ)（晶エリー）</t>
  </si>
  <si>
    <t>1月19日(木)</t>
  </si>
  <si>
    <t>ic3444</t>
  </si>
  <si>
    <t>ln_ink191</t>
  </si>
  <si>
    <t>大正版(LINEver)（百瀬凛花）</t>
  </si>
  <si>
    <t>1月24日(火)</t>
  </si>
  <si>
    <t>ic3445</t>
  </si>
  <si>
    <t>ln_ink192</t>
  </si>
  <si>
    <t>東スポ・大スポ・九スポ・中京</t>
  </si>
  <si>
    <t>記事枠</t>
  </si>
  <si>
    <t>1月25日(水)</t>
  </si>
  <si>
    <t>ic3446</t>
  </si>
  <si>
    <t>ln_ink193</t>
  </si>
  <si>
    <t>記事(ノーマル)（）</t>
  </si>
  <si>
    <t>デイリー22「フラダンスが得意な熟女がフェラダンスを披露」</t>
  </si>
  <si>
    <t>4C記事枠</t>
  </si>
  <si>
    <t>1月08日(日)</t>
  </si>
  <si>
    <t>ln_ink194</t>
  </si>
  <si>
    <t>記事(黄)（）</t>
  </si>
  <si>
    <t>デイリー23「セックスレス」な中年に「キャッシュレス」な出会い</t>
  </si>
  <si>
    <t>ln_ink195</t>
  </si>
  <si>
    <t>記事(青)（）</t>
  </si>
  <si>
    <t>224「過剰なサービスが自慢です」素人熟女の出会いを暴露」</t>
  </si>
  <si>
    <t>ln_ink196</t>
  </si>
  <si>
    <t>記事(赤)（）</t>
  </si>
  <si>
    <t>225「オジサンを悦ばせたい女性が出会いを待ってます」</t>
  </si>
  <si>
    <t>1月29日(日)</t>
  </si>
  <si>
    <t>ic3447</t>
  </si>
  <si>
    <t>共通</t>
  </si>
  <si>
    <t>新聞 TOTAL</t>
  </si>
  <si>
    <t>●雑誌 広告</t>
  </si>
  <si>
    <t>ln_ink160</t>
  </si>
  <si>
    <t>芸文社</t>
  </si>
  <si>
    <t>アダルトチック版(LINEver)（高宮菜々子）</t>
  </si>
  <si>
    <t>元手0円お色気熟女と中年男性がLINEで出会える</t>
  </si>
  <si>
    <t>カミオン</t>
  </si>
  <si>
    <t>1C1P</t>
  </si>
  <si>
    <t>12月27日(火)</t>
  </si>
  <si>
    <t>za241</t>
  </si>
  <si>
    <t>ln_ink162</t>
  </si>
  <si>
    <t>日本ジャーナル出版</t>
  </si>
  <si>
    <t>アダルトチック版(LINEver)（百瀬凛花）</t>
  </si>
  <si>
    <t>週刊実話</t>
  </si>
  <si>
    <t>表4</t>
  </si>
  <si>
    <t>za242</t>
  </si>
  <si>
    <t>ad815</t>
  </si>
  <si>
    <t>アドライヴ</t>
  </si>
  <si>
    <t>文友舎</t>
  </si>
  <si>
    <t>5P風俗ヘスティア(高宮菜々子さん)</t>
  </si>
  <si>
    <t>lp07</t>
  </si>
  <si>
    <t>EXCITING MAX ! DELUXE 2023早春特大号</t>
  </si>
  <si>
    <t>1C5P</t>
  </si>
  <si>
    <t>1月31日(火)</t>
  </si>
  <si>
    <t>ad816</t>
  </si>
  <si>
    <t>雑誌 TOTAL</t>
  </si>
  <si>
    <t>●DVD 広告</t>
  </si>
  <si>
    <t>pa601</t>
  </si>
  <si>
    <t>DVD4コマ-ヘスティア</t>
  </si>
  <si>
    <t>毎月売</t>
  </si>
  <si>
    <t>EXCITING MAX!SPECIAL</t>
  </si>
  <si>
    <t>DVD袋裏1C+コンテンツ枠</t>
  </si>
  <si>
    <t>pa602</t>
  </si>
  <si>
    <t>pa603</t>
  </si>
  <si>
    <t>三和出版</t>
  </si>
  <si>
    <t>A4変形、CVSフル、860円、10万部</t>
  </si>
  <si>
    <t>MEN'S DVD</t>
  </si>
  <si>
    <t>DVD袋表4C</t>
  </si>
  <si>
    <t>pa604</t>
  </si>
  <si>
    <t>pa605</t>
  </si>
  <si>
    <t>DVD漫画きよし</t>
  </si>
  <si>
    <t>A4、CVS日版PB</t>
  </si>
  <si>
    <t>人妻日和</t>
  </si>
  <si>
    <t>pa606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</si>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</sst>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5.06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200000</v>
      </c>
      <c r="L6" s="80">
        <v>0</v>
      </c>
      <c r="M6" s="80">
        <v>0</v>
      </c>
      <c r="N6" s="80">
        <v>0</v>
      </c>
      <c r="O6" s="91">
        <v>11</v>
      </c>
      <c r="P6" s="92">
        <v>0</v>
      </c>
      <c r="Q6" s="93">
        <f>O6+P6</f>
        <v>11</v>
      </c>
      <c r="R6" s="81" t="str">
        <f>IFERROR(Q6/N6,"-")</f>
        <v>-</v>
      </c>
      <c r="S6" s="80">
        <v>0</v>
      </c>
      <c r="T6" s="80">
        <v>0</v>
      </c>
      <c r="U6" s="81">
        <f>IFERROR(T6/(Q6),"-")</f>
        <v>0</v>
      </c>
      <c r="V6" s="82">
        <f>IFERROR(K6/SUM(Q6:Q11),"-")</f>
        <v>4651.1627906977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SUM(Y6:Y11)-SUM(K6:K11)</f>
        <v>812000</v>
      </c>
      <c r="AC6" s="85">
        <f>SUM(Y6:Y11)/SUM(K6:K11)</f>
        <v>5.06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0.18181818181818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0.090909090909091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0.18181818181818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0.090909090909091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0.18181818181818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0.27272727272727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66</v>
      </c>
      <c r="F7" s="189" t="s">
        <v>67</v>
      </c>
      <c r="G7" s="189" t="s">
        <v>61</v>
      </c>
      <c r="H7" s="89"/>
      <c r="I7" s="89" t="s">
        <v>63</v>
      </c>
      <c r="J7" s="89"/>
      <c r="K7" s="181"/>
      <c r="L7" s="80">
        <v>0</v>
      </c>
      <c r="M7" s="80">
        <v>0</v>
      </c>
      <c r="N7" s="80">
        <v>0</v>
      </c>
      <c r="O7" s="91">
        <v>5</v>
      </c>
      <c r="P7" s="92">
        <v>0</v>
      </c>
      <c r="Q7" s="93">
        <f>O7+P7</f>
        <v>5</v>
      </c>
      <c r="R7" s="81" t="str">
        <f>IFERROR(Q7/N7,"-")</f>
        <v>-</v>
      </c>
      <c r="S7" s="80">
        <v>1</v>
      </c>
      <c r="T7" s="80">
        <v>1</v>
      </c>
      <c r="U7" s="81">
        <f>IFERROR(T7/(Q7),"-")</f>
        <v>0.2</v>
      </c>
      <c r="V7" s="82"/>
      <c r="W7" s="83">
        <v>2</v>
      </c>
      <c r="X7" s="81">
        <f>IF(Q7=0,"-",W7/Q7)</f>
        <v>0.4</v>
      </c>
      <c r="Y7" s="186">
        <v>495000</v>
      </c>
      <c r="Z7" s="187">
        <f>IFERROR(Y7/Q7,"-")</f>
        <v>99000</v>
      </c>
      <c r="AA7" s="187">
        <f>IFERROR(Y7/W7,"-")</f>
        <v>247500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3</v>
      </c>
      <c r="BY7" s="127">
        <f>IF(Q7=0,"",IF(BX7=0,"",(BX7/Q7)))</f>
        <v>0.6</v>
      </c>
      <c r="BZ7" s="128">
        <v>2</v>
      </c>
      <c r="CA7" s="129">
        <f>IFERROR(BZ7/BX7,"-")</f>
        <v>0.66666666666667</v>
      </c>
      <c r="CB7" s="130">
        <v>495000</v>
      </c>
      <c r="CC7" s="131">
        <f>IFERROR(CB7/BX7,"-")</f>
        <v>165000</v>
      </c>
      <c r="CD7" s="132"/>
      <c r="CE7" s="132"/>
      <c r="CF7" s="132">
        <v>2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495000</v>
      </c>
      <c r="CR7" s="141">
        <v>315000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69</v>
      </c>
      <c r="F8" s="189" t="s">
        <v>70</v>
      </c>
      <c r="G8" s="189" t="s">
        <v>61</v>
      </c>
      <c r="H8" s="89"/>
      <c r="I8" s="89" t="s">
        <v>63</v>
      </c>
      <c r="J8" s="89"/>
      <c r="K8" s="181"/>
      <c r="L8" s="80">
        <v>0</v>
      </c>
      <c r="M8" s="80">
        <v>0</v>
      </c>
      <c r="N8" s="80">
        <v>0</v>
      </c>
      <c r="O8" s="91">
        <v>3</v>
      </c>
      <c r="P8" s="92">
        <v>0</v>
      </c>
      <c r="Q8" s="93">
        <f>O8+P8</f>
        <v>3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72</v>
      </c>
      <c r="F9" s="189" t="s">
        <v>73</v>
      </c>
      <c r="G9" s="189" t="s">
        <v>61</v>
      </c>
      <c r="H9" s="89"/>
      <c r="I9" s="89" t="s">
        <v>63</v>
      </c>
      <c r="J9" s="89"/>
      <c r="K9" s="181"/>
      <c r="L9" s="80">
        <v>0</v>
      </c>
      <c r="M9" s="80">
        <v>0</v>
      </c>
      <c r="N9" s="80">
        <v>0</v>
      </c>
      <c r="O9" s="91">
        <v>6</v>
      </c>
      <c r="P9" s="92">
        <v>0</v>
      </c>
      <c r="Q9" s="93">
        <f>O9+P9</f>
        <v>6</v>
      </c>
      <c r="R9" s="81" t="str">
        <f>IFERROR(Q9/N9,"-")</f>
        <v>-</v>
      </c>
      <c r="S9" s="80">
        <v>1</v>
      </c>
      <c r="T9" s="80">
        <v>1</v>
      </c>
      <c r="U9" s="81">
        <f>IFERROR(T9/(Q9),"-")</f>
        <v>0.16666666666667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2</v>
      </c>
      <c r="CH9" s="134">
        <f>IF(Q9=0,"",IF(CG9=0,"",(CG9/Q9)))</f>
        <v>0.33333333333333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74</v>
      </c>
      <c r="C10" s="189" t="s">
        <v>58</v>
      </c>
      <c r="D10" s="189"/>
      <c r="E10" s="189" t="s">
        <v>75</v>
      </c>
      <c r="F10" s="189" t="s">
        <v>76</v>
      </c>
      <c r="G10" s="189" t="s">
        <v>61</v>
      </c>
      <c r="H10" s="89"/>
      <c r="I10" s="89" t="s">
        <v>63</v>
      </c>
      <c r="J10" s="89"/>
      <c r="K10" s="181"/>
      <c r="L10" s="80">
        <v>0</v>
      </c>
      <c r="M10" s="80">
        <v>0</v>
      </c>
      <c r="N10" s="80">
        <v>0</v>
      </c>
      <c r="O10" s="91">
        <v>6</v>
      </c>
      <c r="P10" s="92">
        <v>0</v>
      </c>
      <c r="Q10" s="93">
        <f>O10+P10</f>
        <v>6</v>
      </c>
      <c r="R10" s="81" t="str">
        <f>IFERROR(Q10/N10,"-")</f>
        <v>-</v>
      </c>
      <c r="S10" s="80">
        <v>1</v>
      </c>
      <c r="T10" s="80">
        <v>0</v>
      </c>
      <c r="U10" s="81">
        <f>IFERROR(T10/(Q10),"-")</f>
        <v>0</v>
      </c>
      <c r="V10" s="82"/>
      <c r="W10" s="83">
        <v>2</v>
      </c>
      <c r="X10" s="81">
        <f>IF(Q10=0,"-",W10/Q10)</f>
        <v>0.33333333333333</v>
      </c>
      <c r="Y10" s="186">
        <v>508000</v>
      </c>
      <c r="Z10" s="187">
        <f>IFERROR(Y10/Q10,"-")</f>
        <v>84666.666666667</v>
      </c>
      <c r="AA10" s="187">
        <f>IFERROR(Y10/W10,"-")</f>
        <v>254000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0.16666666666667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0.16666666666667</v>
      </c>
      <c r="BZ10" s="128">
        <v>1</v>
      </c>
      <c r="CA10" s="129">
        <f>IFERROR(BZ10/BX10,"-")</f>
        <v>1</v>
      </c>
      <c r="CB10" s="130">
        <v>3000</v>
      </c>
      <c r="CC10" s="131">
        <f>IFERROR(CB10/BX10,"-")</f>
        <v>3000</v>
      </c>
      <c r="CD10" s="132">
        <v>1</v>
      </c>
      <c r="CE10" s="132"/>
      <c r="CF10" s="132"/>
      <c r="CG10" s="133">
        <v>1</v>
      </c>
      <c r="CH10" s="134">
        <f>IF(Q10=0,"",IF(CG10=0,"",(CG10/Q10)))</f>
        <v>0.16666666666667</v>
      </c>
      <c r="CI10" s="135">
        <v>1</v>
      </c>
      <c r="CJ10" s="136">
        <f>IFERROR(CI10/CG10,"-")</f>
        <v>1</v>
      </c>
      <c r="CK10" s="137">
        <v>505000</v>
      </c>
      <c r="CL10" s="138">
        <f>IFERROR(CK10/CG10,"-")</f>
        <v>505000</v>
      </c>
      <c r="CM10" s="139"/>
      <c r="CN10" s="139"/>
      <c r="CO10" s="139">
        <v>1</v>
      </c>
      <c r="CP10" s="140">
        <v>2</v>
      </c>
      <c r="CQ10" s="141">
        <v>508000</v>
      </c>
      <c r="CR10" s="141">
        <v>505000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77</v>
      </c>
      <c r="C11" s="189" t="s">
        <v>58</v>
      </c>
      <c r="D11" s="189"/>
      <c r="E11" s="189" t="s">
        <v>78</v>
      </c>
      <c r="F11" s="189" t="s">
        <v>78</v>
      </c>
      <c r="G11" s="189" t="s">
        <v>79</v>
      </c>
      <c r="H11" s="89"/>
      <c r="I11" s="89"/>
      <c r="J11" s="89"/>
      <c r="K11" s="181"/>
      <c r="L11" s="80">
        <v>97</v>
      </c>
      <c r="M11" s="80">
        <v>49</v>
      </c>
      <c r="N11" s="80">
        <v>27</v>
      </c>
      <c r="O11" s="91">
        <v>12</v>
      </c>
      <c r="P11" s="92">
        <v>0</v>
      </c>
      <c r="Q11" s="93">
        <f>O11+P11</f>
        <v>12</v>
      </c>
      <c r="R11" s="81">
        <f>IFERROR(Q11/N11,"-")</f>
        <v>0.44444444444444</v>
      </c>
      <c r="S11" s="80">
        <v>2</v>
      </c>
      <c r="T11" s="80">
        <v>5</v>
      </c>
      <c r="U11" s="81">
        <f>IFERROR(T11/(Q11),"-")</f>
        <v>0.41666666666667</v>
      </c>
      <c r="V11" s="82"/>
      <c r="W11" s="83">
        <v>0</v>
      </c>
      <c r="X11" s="81">
        <f>IF(Q11=0,"-",W11/Q11)</f>
        <v>0</v>
      </c>
      <c r="Y11" s="186">
        <v>9000</v>
      </c>
      <c r="Z11" s="187">
        <f>IFERROR(Y11/Q11,"-")</f>
        <v>750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0.16666666666667</v>
      </c>
      <c r="BZ11" s="128">
        <v>1</v>
      </c>
      <c r="CA11" s="129">
        <f>IFERROR(BZ11/BX11,"-")</f>
        <v>0.5</v>
      </c>
      <c r="CB11" s="130">
        <v>38000</v>
      </c>
      <c r="CC11" s="131">
        <f>IFERROR(CB11/BX11,"-")</f>
        <v>19000</v>
      </c>
      <c r="CD11" s="132"/>
      <c r="CE11" s="132"/>
      <c r="CF11" s="132">
        <v>1</v>
      </c>
      <c r="CG11" s="133">
        <v>5</v>
      </c>
      <c r="CH11" s="134">
        <f>IF(Q11=0,"",IF(CG11=0,"",(CG11/Q11)))</f>
        <v>0.41666666666667</v>
      </c>
      <c r="CI11" s="135">
        <v>1</v>
      </c>
      <c r="CJ11" s="136">
        <f>IFERROR(CI11/CG11,"-")</f>
        <v>0.2</v>
      </c>
      <c r="CK11" s="137">
        <v>38000</v>
      </c>
      <c r="CL11" s="138">
        <f>IFERROR(CK11/CG11,"-")</f>
        <v>7600</v>
      </c>
      <c r="CM11" s="139"/>
      <c r="CN11" s="139"/>
      <c r="CO11" s="139">
        <v>1</v>
      </c>
      <c r="CP11" s="140">
        <v>0</v>
      </c>
      <c r="CQ11" s="141">
        <v>9000</v>
      </c>
      <c r="CR11" s="141">
        <v>38000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0.0225</v>
      </c>
      <c r="B12" s="189" t="s">
        <v>80</v>
      </c>
      <c r="C12" s="189" t="s">
        <v>58</v>
      </c>
      <c r="D12" s="189"/>
      <c r="E12" s="189" t="s">
        <v>81</v>
      </c>
      <c r="F12" s="189" t="s">
        <v>82</v>
      </c>
      <c r="G12" s="189" t="s">
        <v>61</v>
      </c>
      <c r="H12" s="89" t="s">
        <v>83</v>
      </c>
      <c r="I12" s="89" t="s">
        <v>84</v>
      </c>
      <c r="J12" s="89" t="s">
        <v>85</v>
      </c>
      <c r="K12" s="181">
        <v>400000</v>
      </c>
      <c r="L12" s="80">
        <v>0</v>
      </c>
      <c r="M12" s="80">
        <v>0</v>
      </c>
      <c r="N12" s="80">
        <v>0</v>
      </c>
      <c r="O12" s="91">
        <v>17</v>
      </c>
      <c r="P12" s="92">
        <v>0</v>
      </c>
      <c r="Q12" s="93">
        <f>O12+P12</f>
        <v>17</v>
      </c>
      <c r="R12" s="81" t="str">
        <f>IFERROR(Q12/N12,"-")</f>
        <v>-</v>
      </c>
      <c r="S12" s="80">
        <v>2</v>
      </c>
      <c r="T12" s="80">
        <v>1</v>
      </c>
      <c r="U12" s="81">
        <f>IFERROR(T12/(Q12),"-")</f>
        <v>0.058823529411765</v>
      </c>
      <c r="V12" s="82">
        <f>IFERROR(K12/SUM(Q12:Q16),"-")</f>
        <v>9090.9090909091</v>
      </c>
      <c r="W12" s="83">
        <v>1</v>
      </c>
      <c r="X12" s="81">
        <f>IF(Q12=0,"-",W12/Q12)</f>
        <v>0.058823529411765</v>
      </c>
      <c r="Y12" s="186">
        <v>9000</v>
      </c>
      <c r="Z12" s="187">
        <f>IFERROR(Y12/Q12,"-")</f>
        <v>529.41176470588</v>
      </c>
      <c r="AA12" s="187">
        <f>IFERROR(Y12/W12,"-")</f>
        <v>9000</v>
      </c>
      <c r="AB12" s="181">
        <f>SUM(Y12:Y16)-SUM(K12:K16)</f>
        <v>-391000</v>
      </c>
      <c r="AC12" s="85">
        <f>SUM(Y12:Y16)/SUM(K12:K16)</f>
        <v>0.0225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4</v>
      </c>
      <c r="BG12" s="113">
        <f>IF(Q12=0,"",IF(BF12=0,"",(BF12/Q12)))</f>
        <v>0.23529411764706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0.29411764705882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7</v>
      </c>
      <c r="BY12" s="127">
        <f>IF(Q12=0,"",IF(BX12=0,"",(BX12/Q12)))</f>
        <v>0.41176470588235</v>
      </c>
      <c r="BZ12" s="128">
        <v>1</v>
      </c>
      <c r="CA12" s="129">
        <f>IFERROR(BZ12/BX12,"-")</f>
        <v>0.14285714285714</v>
      </c>
      <c r="CB12" s="130">
        <v>9000</v>
      </c>
      <c r="CC12" s="131">
        <f>IFERROR(CB12/BX12,"-")</f>
        <v>1285.7142857143</v>
      </c>
      <c r="CD12" s="132"/>
      <c r="CE12" s="132"/>
      <c r="CF12" s="132">
        <v>1</v>
      </c>
      <c r="CG12" s="133">
        <v>1</v>
      </c>
      <c r="CH12" s="134">
        <f>IF(Q12=0,"",IF(CG12=0,"",(CG12/Q12)))</f>
        <v>0.058823529411765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9000</v>
      </c>
      <c r="CR12" s="141">
        <v>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86</v>
      </c>
      <c r="C13" s="189" t="s">
        <v>58</v>
      </c>
      <c r="D13" s="189"/>
      <c r="E13" s="189" t="s">
        <v>87</v>
      </c>
      <c r="F13" s="189" t="s">
        <v>88</v>
      </c>
      <c r="G13" s="189" t="s">
        <v>61</v>
      </c>
      <c r="H13" s="89"/>
      <c r="I13" s="89" t="s">
        <v>84</v>
      </c>
      <c r="J13" s="89"/>
      <c r="K13" s="181"/>
      <c r="L13" s="80">
        <v>0</v>
      </c>
      <c r="M13" s="80">
        <v>0</v>
      </c>
      <c r="N13" s="80">
        <v>0</v>
      </c>
      <c r="O13" s="91">
        <v>10</v>
      </c>
      <c r="P13" s="92">
        <v>0</v>
      </c>
      <c r="Q13" s="93">
        <f>O13+P13</f>
        <v>10</v>
      </c>
      <c r="R13" s="81" t="str">
        <f>IFERROR(Q13/N13,"-")</f>
        <v>-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3</v>
      </c>
      <c r="BG13" s="113">
        <f>IF(Q13=0,"",IF(BF13=0,"",(BF13/Q13)))</f>
        <v>0.3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2</v>
      </c>
      <c r="CH13" s="134">
        <f>IF(Q13=0,"",IF(CG13=0,"",(CG13/Q13)))</f>
        <v>0.2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89</v>
      </c>
      <c r="C14" s="189" t="s">
        <v>58</v>
      </c>
      <c r="D14" s="189"/>
      <c r="E14" s="189" t="s">
        <v>90</v>
      </c>
      <c r="F14" s="189" t="s">
        <v>91</v>
      </c>
      <c r="G14" s="189" t="s">
        <v>61</v>
      </c>
      <c r="H14" s="89"/>
      <c r="I14" s="89" t="s">
        <v>84</v>
      </c>
      <c r="J14" s="89"/>
      <c r="K14" s="181"/>
      <c r="L14" s="80">
        <v>0</v>
      </c>
      <c r="M14" s="80">
        <v>0</v>
      </c>
      <c r="N14" s="80">
        <v>0</v>
      </c>
      <c r="O14" s="91">
        <v>7</v>
      </c>
      <c r="P14" s="92">
        <v>0</v>
      </c>
      <c r="Q14" s="93">
        <f>O14+P14</f>
        <v>7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0.14285714285714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0.28571428571429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0.28571428571429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0.28571428571429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92</v>
      </c>
      <c r="C15" s="189" t="s">
        <v>58</v>
      </c>
      <c r="D15" s="189"/>
      <c r="E15" s="189" t="s">
        <v>93</v>
      </c>
      <c r="F15" s="189" t="s">
        <v>94</v>
      </c>
      <c r="G15" s="189" t="s">
        <v>61</v>
      </c>
      <c r="H15" s="89"/>
      <c r="I15" s="89" t="s">
        <v>84</v>
      </c>
      <c r="J15" s="89"/>
      <c r="K15" s="181"/>
      <c r="L15" s="80">
        <v>0</v>
      </c>
      <c r="M15" s="80">
        <v>0</v>
      </c>
      <c r="N15" s="80">
        <v>0</v>
      </c>
      <c r="O15" s="91">
        <v>5</v>
      </c>
      <c r="P15" s="92">
        <v>1</v>
      </c>
      <c r="Q15" s="93">
        <f>O15+P15</f>
        <v>6</v>
      </c>
      <c r="R15" s="81" t="str">
        <f>IFERROR(Q15/N15,"-")</f>
        <v>-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0.16666666666667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1</v>
      </c>
      <c r="AX15" s="107">
        <f>IF(Q15=0,"",IF(AW15=0,"",(AW15/Q15)))</f>
        <v>0.16666666666667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95</v>
      </c>
      <c r="C16" s="189" t="s">
        <v>58</v>
      </c>
      <c r="D16" s="189"/>
      <c r="E16" s="189" t="s">
        <v>78</v>
      </c>
      <c r="F16" s="189" t="s">
        <v>78</v>
      </c>
      <c r="G16" s="189" t="s">
        <v>79</v>
      </c>
      <c r="H16" s="89"/>
      <c r="I16" s="89"/>
      <c r="J16" s="89"/>
      <c r="K16" s="181"/>
      <c r="L16" s="80">
        <v>68</v>
      </c>
      <c r="M16" s="80">
        <v>38</v>
      </c>
      <c r="N16" s="80">
        <v>8</v>
      </c>
      <c r="O16" s="91">
        <v>4</v>
      </c>
      <c r="P16" s="92">
        <v>0</v>
      </c>
      <c r="Q16" s="93">
        <f>O16+P16</f>
        <v>4</v>
      </c>
      <c r="R16" s="81">
        <f>IFERROR(Q16/N16,"-")</f>
        <v>0.5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0.25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0.25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0.025</v>
      </c>
      <c r="B17" s="189" t="s">
        <v>96</v>
      </c>
      <c r="C17" s="189" t="s">
        <v>58</v>
      </c>
      <c r="D17" s="189"/>
      <c r="E17" s="189" t="s">
        <v>81</v>
      </c>
      <c r="F17" s="189" t="s">
        <v>82</v>
      </c>
      <c r="G17" s="189" t="s">
        <v>61</v>
      </c>
      <c r="H17" s="89" t="s">
        <v>97</v>
      </c>
      <c r="I17" s="89" t="s">
        <v>84</v>
      </c>
      <c r="J17" s="89" t="s">
        <v>98</v>
      </c>
      <c r="K17" s="181">
        <v>200000</v>
      </c>
      <c r="L17" s="80">
        <v>0</v>
      </c>
      <c r="M17" s="80">
        <v>0</v>
      </c>
      <c r="N17" s="80">
        <v>0</v>
      </c>
      <c r="O17" s="91">
        <v>7</v>
      </c>
      <c r="P17" s="92">
        <v>0</v>
      </c>
      <c r="Q17" s="93">
        <f>O17+P17</f>
        <v>7</v>
      </c>
      <c r="R17" s="81" t="str">
        <f>IFERROR(Q17/N17,"-")</f>
        <v>-</v>
      </c>
      <c r="S17" s="80">
        <v>0</v>
      </c>
      <c r="T17" s="80">
        <v>1</v>
      </c>
      <c r="U17" s="81">
        <f>IFERROR(T17/(Q17),"-")</f>
        <v>0.14285714285714</v>
      </c>
      <c r="V17" s="82">
        <f>IFERROR(K17/SUM(Q17:Q20),"-")</f>
        <v>9090.9090909091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SUM(Y17:Y20)-SUM(K17:K20)</f>
        <v>-195000</v>
      </c>
      <c r="AC17" s="85">
        <f>SUM(Y17:Y20)/SUM(K17:K20)</f>
        <v>0.025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0.14285714285714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0.14285714285714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0.28571428571429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3</v>
      </c>
      <c r="BY17" s="127">
        <f>IF(Q17=0,"",IF(BX17=0,"",(BX17/Q17)))</f>
        <v>0.42857142857143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99</v>
      </c>
      <c r="C18" s="189" t="s">
        <v>58</v>
      </c>
      <c r="D18" s="189"/>
      <c r="E18" s="189" t="s">
        <v>87</v>
      </c>
      <c r="F18" s="189" t="s">
        <v>88</v>
      </c>
      <c r="G18" s="189" t="s">
        <v>61</v>
      </c>
      <c r="H18" s="89"/>
      <c r="I18" s="89" t="s">
        <v>84</v>
      </c>
      <c r="J18" s="89" t="s">
        <v>100</v>
      </c>
      <c r="K18" s="181"/>
      <c r="L18" s="80">
        <v>0</v>
      </c>
      <c r="M18" s="80">
        <v>0</v>
      </c>
      <c r="N18" s="80">
        <v>0</v>
      </c>
      <c r="O18" s="91">
        <v>6</v>
      </c>
      <c r="P18" s="92">
        <v>0</v>
      </c>
      <c r="Q18" s="93">
        <f>O18+P18</f>
        <v>6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0.16666666666667</v>
      </c>
      <c r="Y18" s="186">
        <v>5000</v>
      </c>
      <c r="Z18" s="187">
        <f>IFERROR(Y18/Q18,"-")</f>
        <v>833.33333333333</v>
      </c>
      <c r="AA18" s="187">
        <f>IFERROR(Y18/W18,"-")</f>
        <v>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0.16666666666667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2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0.16666666666667</v>
      </c>
      <c r="CI18" s="135">
        <v>1</v>
      </c>
      <c r="CJ18" s="136">
        <f>IFERROR(CI18/CG18,"-")</f>
        <v>1</v>
      </c>
      <c r="CK18" s="137">
        <v>5000</v>
      </c>
      <c r="CL18" s="138">
        <f>IFERROR(CK18/CG18,"-")</f>
        <v>5000</v>
      </c>
      <c r="CM18" s="139">
        <v>1</v>
      </c>
      <c r="CN18" s="139"/>
      <c r="CO18" s="139"/>
      <c r="CP18" s="140">
        <v>1</v>
      </c>
      <c r="CQ18" s="141">
        <v>5000</v>
      </c>
      <c r="CR18" s="141">
        <v>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101</v>
      </c>
      <c r="C19" s="189" t="s">
        <v>58</v>
      </c>
      <c r="D19" s="189"/>
      <c r="E19" s="189" t="s">
        <v>90</v>
      </c>
      <c r="F19" s="189" t="s">
        <v>91</v>
      </c>
      <c r="G19" s="189" t="s">
        <v>61</v>
      </c>
      <c r="H19" s="89"/>
      <c r="I19" s="89" t="s">
        <v>84</v>
      </c>
      <c r="J19" s="89" t="s">
        <v>102</v>
      </c>
      <c r="K19" s="181"/>
      <c r="L19" s="80">
        <v>0</v>
      </c>
      <c r="M19" s="80">
        <v>0</v>
      </c>
      <c r="N19" s="80">
        <v>0</v>
      </c>
      <c r="O19" s="91">
        <v>6</v>
      </c>
      <c r="P19" s="92">
        <v>0</v>
      </c>
      <c r="Q19" s="93">
        <f>O19+P19</f>
        <v>6</v>
      </c>
      <c r="R19" s="81" t="str">
        <f>IFERROR(Q19/N19,"-")</f>
        <v>-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0.16666666666667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3</v>
      </c>
      <c r="BG19" s="113">
        <f>IF(Q19=0,"",IF(BF19=0,"",(BF19/Q19)))</f>
        <v>0.5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0.16666666666667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0.16666666666667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103</v>
      </c>
      <c r="C20" s="189" t="s">
        <v>58</v>
      </c>
      <c r="D20" s="189"/>
      <c r="E20" s="189" t="s">
        <v>78</v>
      </c>
      <c r="F20" s="189" t="s">
        <v>78</v>
      </c>
      <c r="G20" s="189" t="s">
        <v>79</v>
      </c>
      <c r="H20" s="89"/>
      <c r="I20" s="89"/>
      <c r="J20" s="89"/>
      <c r="K20" s="181"/>
      <c r="L20" s="80">
        <v>27</v>
      </c>
      <c r="M20" s="80">
        <v>19</v>
      </c>
      <c r="N20" s="80">
        <v>11</v>
      </c>
      <c r="O20" s="91">
        <v>3</v>
      </c>
      <c r="P20" s="92">
        <v>0</v>
      </c>
      <c r="Q20" s="93">
        <f>O20+P20</f>
        <v>3</v>
      </c>
      <c r="R20" s="81">
        <f>IFERROR(Q20/N20,"-")</f>
        <v>0.27272727272727</v>
      </c>
      <c r="S20" s="80">
        <v>0</v>
      </c>
      <c r="T20" s="80">
        <v>1</v>
      </c>
      <c r="U20" s="81">
        <f>IFERROR(T20/(Q20),"-")</f>
        <v>0.33333333333333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0.33333333333333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2</v>
      </c>
      <c r="BY20" s="127">
        <f>IF(Q20=0,"",IF(BX20=0,"",(BX20/Q20)))</f>
        <v>0.66666666666667</v>
      </c>
      <c r="BZ20" s="128">
        <v>1</v>
      </c>
      <c r="CA20" s="129">
        <f>IFERROR(BZ20/BX20,"-")</f>
        <v>0.5</v>
      </c>
      <c r="CB20" s="130">
        <v>40000</v>
      </c>
      <c r="CC20" s="131">
        <f>IFERROR(CB20/BX20,"-")</f>
        <v>20000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>
        <v>40000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5.35</v>
      </c>
      <c r="B21" s="189" t="s">
        <v>104</v>
      </c>
      <c r="C21" s="189" t="s">
        <v>58</v>
      </c>
      <c r="D21" s="189"/>
      <c r="E21" s="189" t="s">
        <v>66</v>
      </c>
      <c r="F21" s="189" t="s">
        <v>67</v>
      </c>
      <c r="G21" s="189" t="s">
        <v>61</v>
      </c>
      <c r="H21" s="89" t="s">
        <v>105</v>
      </c>
      <c r="I21" s="89" t="s">
        <v>106</v>
      </c>
      <c r="J21" s="89" t="s">
        <v>107</v>
      </c>
      <c r="K21" s="181">
        <v>120000</v>
      </c>
      <c r="L21" s="80">
        <v>0</v>
      </c>
      <c r="M21" s="80">
        <v>0</v>
      </c>
      <c r="N21" s="80">
        <v>0</v>
      </c>
      <c r="O21" s="91">
        <v>6</v>
      </c>
      <c r="P21" s="92">
        <v>0</v>
      </c>
      <c r="Q21" s="93">
        <f>O21+P21</f>
        <v>6</v>
      </c>
      <c r="R21" s="81" t="str">
        <f>IFERROR(Q21/N21,"-")</f>
        <v>-</v>
      </c>
      <c r="S21" s="80">
        <v>1</v>
      </c>
      <c r="T21" s="80">
        <v>0</v>
      </c>
      <c r="U21" s="81">
        <f>IFERROR(T21/(Q21),"-")</f>
        <v>0</v>
      </c>
      <c r="V21" s="82">
        <f>IFERROR(K21/SUM(Q21:Q22),"-")</f>
        <v>13333.333333333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522000</v>
      </c>
      <c r="AC21" s="85">
        <f>SUM(Y21:Y22)/SUM(K21:K22)</f>
        <v>5.35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2</v>
      </c>
      <c r="BG21" s="113">
        <f>IF(Q21=0,"",IF(BF21=0,"",(BF21/Q21)))</f>
        <v>0.33333333333333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3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0.16666666666667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108</v>
      </c>
      <c r="C22" s="189" t="s">
        <v>58</v>
      </c>
      <c r="D22" s="189"/>
      <c r="E22" s="189" t="s">
        <v>66</v>
      </c>
      <c r="F22" s="189" t="s">
        <v>67</v>
      </c>
      <c r="G22" s="189" t="s">
        <v>79</v>
      </c>
      <c r="H22" s="89"/>
      <c r="I22" s="89"/>
      <c r="J22" s="89"/>
      <c r="K22" s="181"/>
      <c r="L22" s="80">
        <v>7</v>
      </c>
      <c r="M22" s="80">
        <v>6</v>
      </c>
      <c r="N22" s="80">
        <v>1</v>
      </c>
      <c r="O22" s="91">
        <v>2</v>
      </c>
      <c r="P22" s="92">
        <v>1</v>
      </c>
      <c r="Q22" s="93">
        <f>O22+P22</f>
        <v>3</v>
      </c>
      <c r="R22" s="81">
        <f>IFERROR(Q22/N22,"-")</f>
        <v>3</v>
      </c>
      <c r="S22" s="80">
        <v>2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642000</v>
      </c>
      <c r="Z22" s="187">
        <f>IFERROR(Y22/Q22,"-")</f>
        <v>214000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0.33333333333333</v>
      </c>
      <c r="BQ22" s="121">
        <v>1</v>
      </c>
      <c r="BR22" s="122">
        <f>IFERROR(BQ22/BO22,"-")</f>
        <v>1</v>
      </c>
      <c r="BS22" s="123">
        <v>30000</v>
      </c>
      <c r="BT22" s="124">
        <f>IFERROR(BS22/BO22,"-")</f>
        <v>30000</v>
      </c>
      <c r="BU22" s="125"/>
      <c r="BV22" s="125"/>
      <c r="BW22" s="125">
        <v>1</v>
      </c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2</v>
      </c>
      <c r="CH22" s="134">
        <f>IF(Q22=0,"",IF(CG22=0,"",(CG22/Q22)))</f>
        <v>0.66666666666667</v>
      </c>
      <c r="CI22" s="135">
        <v>1</v>
      </c>
      <c r="CJ22" s="136">
        <f>IFERROR(CI22/CG22,"-")</f>
        <v>0.5</v>
      </c>
      <c r="CK22" s="137">
        <v>612000</v>
      </c>
      <c r="CL22" s="138">
        <f>IFERROR(CK22/CG22,"-")</f>
        <v>306000</v>
      </c>
      <c r="CM22" s="139"/>
      <c r="CN22" s="139"/>
      <c r="CO22" s="139">
        <v>1</v>
      </c>
      <c r="CP22" s="140">
        <v>0</v>
      </c>
      <c r="CQ22" s="141">
        <v>642000</v>
      </c>
      <c r="CR22" s="141">
        <v>612000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0.11666666666667</v>
      </c>
      <c r="B23" s="189" t="s">
        <v>109</v>
      </c>
      <c r="C23" s="189" t="s">
        <v>58</v>
      </c>
      <c r="D23" s="189"/>
      <c r="E23" s="189" t="s">
        <v>59</v>
      </c>
      <c r="F23" s="189" t="s">
        <v>60</v>
      </c>
      <c r="G23" s="189" t="s">
        <v>61</v>
      </c>
      <c r="H23" s="89" t="s">
        <v>105</v>
      </c>
      <c r="I23" s="89" t="s">
        <v>106</v>
      </c>
      <c r="J23" s="190" t="s">
        <v>110</v>
      </c>
      <c r="K23" s="181">
        <v>120000</v>
      </c>
      <c r="L23" s="80">
        <v>0</v>
      </c>
      <c r="M23" s="80">
        <v>0</v>
      </c>
      <c r="N23" s="80">
        <v>0</v>
      </c>
      <c r="O23" s="91">
        <v>10</v>
      </c>
      <c r="P23" s="92">
        <v>0</v>
      </c>
      <c r="Q23" s="93">
        <f>O23+P23</f>
        <v>10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0.1</v>
      </c>
      <c r="V23" s="82">
        <f>IFERROR(K23/SUM(Q23:Q24),"-")</f>
        <v>9230.7692307692</v>
      </c>
      <c r="W23" s="83">
        <v>1</v>
      </c>
      <c r="X23" s="81">
        <f>IF(Q23=0,"-",W23/Q23)</f>
        <v>0.1</v>
      </c>
      <c r="Y23" s="186">
        <v>14000</v>
      </c>
      <c r="Z23" s="187">
        <f>IFERROR(Y23/Q23,"-")</f>
        <v>1400</v>
      </c>
      <c r="AA23" s="187">
        <f>IFERROR(Y23/W23,"-")</f>
        <v>14000</v>
      </c>
      <c r="AB23" s="181">
        <f>SUM(Y23:Y24)-SUM(K23:K24)</f>
        <v>-106000</v>
      </c>
      <c r="AC23" s="85">
        <f>SUM(Y23:Y24)/SUM(K23:K24)</f>
        <v>0.11666666666667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0.2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5</v>
      </c>
      <c r="BP23" s="120">
        <f>IF(Q23=0,"",IF(BO23=0,"",(BO23/Q23)))</f>
        <v>0.5</v>
      </c>
      <c r="BQ23" s="121">
        <v>1</v>
      </c>
      <c r="BR23" s="122">
        <f>IFERROR(BQ23/BO23,"-")</f>
        <v>0.2</v>
      </c>
      <c r="BS23" s="123">
        <v>14000</v>
      </c>
      <c r="BT23" s="124">
        <f>IFERROR(BS23/BO23,"-")</f>
        <v>2800</v>
      </c>
      <c r="BU23" s="125"/>
      <c r="BV23" s="125"/>
      <c r="BW23" s="125">
        <v>1</v>
      </c>
      <c r="BX23" s="126">
        <v>3</v>
      </c>
      <c r="BY23" s="127">
        <f>IF(Q23=0,"",IF(BX23=0,"",(BX23/Q23)))</f>
        <v>0.3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14000</v>
      </c>
      <c r="CR23" s="141">
        <v>14000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111</v>
      </c>
      <c r="C24" s="189" t="s">
        <v>58</v>
      </c>
      <c r="D24" s="189"/>
      <c r="E24" s="189" t="s">
        <v>59</v>
      </c>
      <c r="F24" s="189" t="s">
        <v>60</v>
      </c>
      <c r="G24" s="189" t="s">
        <v>79</v>
      </c>
      <c r="H24" s="89"/>
      <c r="I24" s="89"/>
      <c r="J24" s="89"/>
      <c r="K24" s="181"/>
      <c r="L24" s="80">
        <v>22</v>
      </c>
      <c r="M24" s="80">
        <v>16</v>
      </c>
      <c r="N24" s="80">
        <v>25</v>
      </c>
      <c r="O24" s="91">
        <v>3</v>
      </c>
      <c r="P24" s="92">
        <v>0</v>
      </c>
      <c r="Q24" s="93">
        <f>O24+P24</f>
        <v>3</v>
      </c>
      <c r="R24" s="81">
        <f>IFERROR(Q24/N24,"-")</f>
        <v>0.12</v>
      </c>
      <c r="S24" s="80">
        <v>0</v>
      </c>
      <c r="T24" s="80">
        <v>1</v>
      </c>
      <c r="U24" s="81">
        <f>IFERROR(T24/(Q24),"-")</f>
        <v>0.33333333333333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0.66666666666667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0.33333333333333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0.25</v>
      </c>
      <c r="B25" s="189" t="s">
        <v>112</v>
      </c>
      <c r="C25" s="189" t="s">
        <v>58</v>
      </c>
      <c r="D25" s="189"/>
      <c r="E25" s="189" t="s">
        <v>113</v>
      </c>
      <c r="F25" s="189" t="s">
        <v>114</v>
      </c>
      <c r="G25" s="189" t="s">
        <v>61</v>
      </c>
      <c r="H25" s="89" t="s">
        <v>105</v>
      </c>
      <c r="I25" s="89" t="s">
        <v>106</v>
      </c>
      <c r="J25" s="191" t="s">
        <v>115</v>
      </c>
      <c r="K25" s="181">
        <v>120000</v>
      </c>
      <c r="L25" s="80">
        <v>0</v>
      </c>
      <c r="M25" s="80">
        <v>0</v>
      </c>
      <c r="N25" s="80">
        <v>0</v>
      </c>
      <c r="O25" s="91">
        <v>14</v>
      </c>
      <c r="P25" s="92">
        <v>0</v>
      </c>
      <c r="Q25" s="93">
        <f>O25+P25</f>
        <v>14</v>
      </c>
      <c r="R25" s="81" t="str">
        <f>IFERROR(Q25/N25,"-")</f>
        <v>-</v>
      </c>
      <c r="S25" s="80">
        <v>0</v>
      </c>
      <c r="T25" s="80">
        <v>2</v>
      </c>
      <c r="U25" s="81">
        <f>IFERROR(T25/(Q25),"-")</f>
        <v>0.14285714285714</v>
      </c>
      <c r="V25" s="82">
        <f>IFERROR(K25/SUM(Q25:Q26),"-")</f>
        <v>8000</v>
      </c>
      <c r="W25" s="83">
        <v>1</v>
      </c>
      <c r="X25" s="81">
        <f>IF(Q25=0,"-",W25/Q25)</f>
        <v>0.071428571428571</v>
      </c>
      <c r="Y25" s="186">
        <v>5000</v>
      </c>
      <c r="Z25" s="187">
        <f>IFERROR(Y25/Q25,"-")</f>
        <v>357.14285714286</v>
      </c>
      <c r="AA25" s="187">
        <f>IFERROR(Y25/W25,"-")</f>
        <v>5000</v>
      </c>
      <c r="AB25" s="181">
        <f>SUM(Y25:Y26)-SUM(K25:K26)</f>
        <v>-90000</v>
      </c>
      <c r="AC25" s="85">
        <f>SUM(Y25:Y26)/SUM(K25:K26)</f>
        <v>0.25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2</v>
      </c>
      <c r="AX25" s="107">
        <f>IF(Q25=0,"",IF(AW25=0,"",(AW25/Q25)))</f>
        <v>0.14285714285714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0.21428571428571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6</v>
      </c>
      <c r="BP25" s="120">
        <f>IF(Q25=0,"",IF(BO25=0,"",(BO25/Q25)))</f>
        <v>0.42857142857143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3</v>
      </c>
      <c r="BY25" s="127">
        <f>IF(Q25=0,"",IF(BX25=0,"",(BX25/Q25)))</f>
        <v>0.21428571428571</v>
      </c>
      <c r="BZ25" s="128">
        <v>1</v>
      </c>
      <c r="CA25" s="129">
        <f>IFERROR(BZ25/BX25,"-")</f>
        <v>0.33333333333333</v>
      </c>
      <c r="CB25" s="130">
        <v>5000</v>
      </c>
      <c r="CC25" s="131">
        <f>IFERROR(CB25/BX25,"-")</f>
        <v>1666.6666666667</v>
      </c>
      <c r="CD25" s="132">
        <v>1</v>
      </c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5000</v>
      </c>
      <c r="CR25" s="141">
        <v>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116</v>
      </c>
      <c r="C26" s="189" t="s">
        <v>58</v>
      </c>
      <c r="D26" s="189"/>
      <c r="E26" s="189" t="s">
        <v>113</v>
      </c>
      <c r="F26" s="189" t="s">
        <v>114</v>
      </c>
      <c r="G26" s="189" t="s">
        <v>79</v>
      </c>
      <c r="H26" s="89"/>
      <c r="I26" s="89"/>
      <c r="J26" s="89"/>
      <c r="K26" s="181"/>
      <c r="L26" s="80">
        <v>12</v>
      </c>
      <c r="M26" s="80">
        <v>12</v>
      </c>
      <c r="N26" s="80">
        <v>2</v>
      </c>
      <c r="O26" s="91">
        <v>1</v>
      </c>
      <c r="P26" s="92">
        <v>0</v>
      </c>
      <c r="Q26" s="93">
        <f>O26+P26</f>
        <v>1</v>
      </c>
      <c r="R26" s="81">
        <f>IFERROR(Q26/N26,"-")</f>
        <v>0.5</v>
      </c>
      <c r="S26" s="80">
        <v>1</v>
      </c>
      <c r="T26" s="80">
        <v>0</v>
      </c>
      <c r="U26" s="81">
        <f>IFERROR(T26/(Q26),"-")</f>
        <v>0</v>
      </c>
      <c r="V26" s="82"/>
      <c r="W26" s="83">
        <v>1</v>
      </c>
      <c r="X26" s="81">
        <f>IF(Q26=0,"-",W26/Q26)</f>
        <v>1</v>
      </c>
      <c r="Y26" s="186">
        <v>25000</v>
      </c>
      <c r="Z26" s="187">
        <f>IFERROR(Y26/Q26,"-")</f>
        <v>25000</v>
      </c>
      <c r="AA26" s="187">
        <f>IFERROR(Y26/W26,"-")</f>
        <v>25000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>
        <v>1</v>
      </c>
      <c r="CH26" s="134">
        <f>IF(Q26=0,"",IF(CG26=0,"",(CG26/Q26)))</f>
        <v>1</v>
      </c>
      <c r="CI26" s="135">
        <v>1</v>
      </c>
      <c r="CJ26" s="136">
        <f>IFERROR(CI26/CG26,"-")</f>
        <v>1</v>
      </c>
      <c r="CK26" s="137">
        <v>25000</v>
      </c>
      <c r="CL26" s="138">
        <f>IFERROR(CK26/CG26,"-")</f>
        <v>25000</v>
      </c>
      <c r="CM26" s="139"/>
      <c r="CN26" s="139"/>
      <c r="CO26" s="139">
        <v>1</v>
      </c>
      <c r="CP26" s="140">
        <v>1</v>
      </c>
      <c r="CQ26" s="141">
        <v>25000</v>
      </c>
      <c r="CR26" s="141">
        <v>25000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0.033333333333333</v>
      </c>
      <c r="B27" s="189" t="s">
        <v>117</v>
      </c>
      <c r="C27" s="189" t="s">
        <v>58</v>
      </c>
      <c r="D27" s="189"/>
      <c r="E27" s="189" t="s">
        <v>66</v>
      </c>
      <c r="F27" s="189" t="s">
        <v>67</v>
      </c>
      <c r="G27" s="189" t="s">
        <v>61</v>
      </c>
      <c r="H27" s="89" t="s">
        <v>83</v>
      </c>
      <c r="I27" s="89" t="s">
        <v>106</v>
      </c>
      <c r="J27" s="89" t="s">
        <v>107</v>
      </c>
      <c r="K27" s="181">
        <v>150000</v>
      </c>
      <c r="L27" s="80">
        <v>0</v>
      </c>
      <c r="M27" s="80">
        <v>0</v>
      </c>
      <c r="N27" s="80">
        <v>0</v>
      </c>
      <c r="O27" s="91">
        <v>5</v>
      </c>
      <c r="P27" s="92">
        <v>0</v>
      </c>
      <c r="Q27" s="93">
        <f>O27+P27</f>
        <v>5</v>
      </c>
      <c r="R27" s="81" t="str">
        <f>IFERROR(Q27/N27,"-")</f>
        <v>-</v>
      </c>
      <c r="S27" s="80">
        <v>0</v>
      </c>
      <c r="T27" s="80">
        <v>2</v>
      </c>
      <c r="U27" s="81">
        <f>IFERROR(T27/(Q27),"-")</f>
        <v>0.4</v>
      </c>
      <c r="V27" s="82">
        <f>IFERROR(K27/SUM(Q27:Q28),"-")</f>
        <v>25000</v>
      </c>
      <c r="W27" s="83">
        <v>1</v>
      </c>
      <c r="X27" s="81">
        <f>IF(Q27=0,"-",W27/Q27)</f>
        <v>0.2</v>
      </c>
      <c r="Y27" s="186">
        <v>5000</v>
      </c>
      <c r="Z27" s="187">
        <f>IFERROR(Y27/Q27,"-")</f>
        <v>1000</v>
      </c>
      <c r="AA27" s="187">
        <f>IFERROR(Y27/W27,"-")</f>
        <v>5000</v>
      </c>
      <c r="AB27" s="181">
        <f>SUM(Y27:Y28)-SUM(K27:K28)</f>
        <v>-145000</v>
      </c>
      <c r="AC27" s="85">
        <f>SUM(Y27:Y28)/SUM(K27:K28)</f>
        <v>0.033333333333333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3</v>
      </c>
      <c r="BP27" s="120">
        <f>IF(Q27=0,"",IF(BO27=0,"",(BO27/Q27)))</f>
        <v>0.6</v>
      </c>
      <c r="BQ27" s="121">
        <v>1</v>
      </c>
      <c r="BR27" s="122">
        <f>IFERROR(BQ27/BO27,"-")</f>
        <v>0.33333333333333</v>
      </c>
      <c r="BS27" s="123">
        <v>5000</v>
      </c>
      <c r="BT27" s="124">
        <f>IFERROR(BS27/BO27,"-")</f>
        <v>1666.6666666667</v>
      </c>
      <c r="BU27" s="125">
        <v>1</v>
      </c>
      <c r="BV27" s="125"/>
      <c r="BW27" s="125"/>
      <c r="BX27" s="126">
        <v>2</v>
      </c>
      <c r="BY27" s="127">
        <f>IF(Q27=0,"",IF(BX27=0,"",(BX27/Q27)))</f>
        <v>0.4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5000</v>
      </c>
      <c r="CR27" s="141">
        <v>5000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118</v>
      </c>
      <c r="C28" s="189" t="s">
        <v>58</v>
      </c>
      <c r="D28" s="189"/>
      <c r="E28" s="189" t="s">
        <v>66</v>
      </c>
      <c r="F28" s="189" t="s">
        <v>67</v>
      </c>
      <c r="G28" s="189" t="s">
        <v>79</v>
      </c>
      <c r="H28" s="89"/>
      <c r="I28" s="89"/>
      <c r="J28" s="89"/>
      <c r="K28" s="181"/>
      <c r="L28" s="80">
        <v>9</v>
      </c>
      <c r="M28" s="80">
        <v>4</v>
      </c>
      <c r="N28" s="80">
        <v>4</v>
      </c>
      <c r="O28" s="91">
        <v>1</v>
      </c>
      <c r="P28" s="92">
        <v>0</v>
      </c>
      <c r="Q28" s="93">
        <f>O28+P28</f>
        <v>1</v>
      </c>
      <c r="R28" s="81">
        <f>IFERROR(Q28/N28,"-")</f>
        <v>0.25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1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0.68</v>
      </c>
      <c r="B29" s="189" t="s">
        <v>119</v>
      </c>
      <c r="C29" s="189" t="s">
        <v>58</v>
      </c>
      <c r="D29" s="189"/>
      <c r="E29" s="189" t="s">
        <v>113</v>
      </c>
      <c r="F29" s="189" t="s">
        <v>114</v>
      </c>
      <c r="G29" s="189" t="s">
        <v>61</v>
      </c>
      <c r="H29" s="89" t="s">
        <v>83</v>
      </c>
      <c r="I29" s="89" t="s">
        <v>106</v>
      </c>
      <c r="J29" s="190" t="s">
        <v>120</v>
      </c>
      <c r="K29" s="181">
        <v>150000</v>
      </c>
      <c r="L29" s="80">
        <v>0</v>
      </c>
      <c r="M29" s="80">
        <v>0</v>
      </c>
      <c r="N29" s="80">
        <v>0</v>
      </c>
      <c r="O29" s="91">
        <v>8</v>
      </c>
      <c r="P29" s="92">
        <v>1</v>
      </c>
      <c r="Q29" s="93">
        <f>O29+P29</f>
        <v>9</v>
      </c>
      <c r="R29" s="81" t="str">
        <f>IFERROR(Q29/N29,"-")</f>
        <v>-</v>
      </c>
      <c r="S29" s="80">
        <v>0</v>
      </c>
      <c r="T29" s="80">
        <v>2</v>
      </c>
      <c r="U29" s="81">
        <f>IFERROR(T29/(Q29),"-")</f>
        <v>0.22222222222222</v>
      </c>
      <c r="V29" s="82">
        <f>IFERROR(K29/SUM(Q29:Q30),"-")</f>
        <v>13636.363636364</v>
      </c>
      <c r="W29" s="83">
        <v>2</v>
      </c>
      <c r="X29" s="81">
        <f>IF(Q29=0,"-",W29/Q29)</f>
        <v>0.22222222222222</v>
      </c>
      <c r="Y29" s="186">
        <v>19000</v>
      </c>
      <c r="Z29" s="187">
        <f>IFERROR(Y29/Q29,"-")</f>
        <v>2111.1111111111</v>
      </c>
      <c r="AA29" s="187">
        <f>IFERROR(Y29/W29,"-")</f>
        <v>9500</v>
      </c>
      <c r="AB29" s="181">
        <f>SUM(Y29:Y30)-SUM(K29:K30)</f>
        <v>-48000</v>
      </c>
      <c r="AC29" s="85">
        <f>SUM(Y29:Y30)/SUM(K29:K30)</f>
        <v>0.68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0.11111111111111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4</v>
      </c>
      <c r="BP29" s="120">
        <f>IF(Q29=0,"",IF(BO29=0,"",(BO29/Q29)))</f>
        <v>0.44444444444444</v>
      </c>
      <c r="BQ29" s="121">
        <v>1</v>
      </c>
      <c r="BR29" s="122">
        <f>IFERROR(BQ29/BO29,"-")</f>
        <v>0.25</v>
      </c>
      <c r="BS29" s="123">
        <v>16000</v>
      </c>
      <c r="BT29" s="124">
        <f>IFERROR(BS29/BO29,"-")</f>
        <v>4000</v>
      </c>
      <c r="BU29" s="125"/>
      <c r="BV29" s="125"/>
      <c r="BW29" s="125">
        <v>1</v>
      </c>
      <c r="BX29" s="126">
        <v>4</v>
      </c>
      <c r="BY29" s="127">
        <f>IF(Q29=0,"",IF(BX29=0,"",(BX29/Q29)))</f>
        <v>0.44444444444444</v>
      </c>
      <c r="BZ29" s="128">
        <v>1</v>
      </c>
      <c r="CA29" s="129">
        <f>IFERROR(BZ29/BX29,"-")</f>
        <v>0.25</v>
      </c>
      <c r="CB29" s="130">
        <v>3000</v>
      </c>
      <c r="CC29" s="131">
        <f>IFERROR(CB29/BX29,"-")</f>
        <v>750</v>
      </c>
      <c r="CD29" s="132">
        <v>1</v>
      </c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19000</v>
      </c>
      <c r="CR29" s="141">
        <v>16000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121</v>
      </c>
      <c r="C30" s="189" t="s">
        <v>58</v>
      </c>
      <c r="D30" s="189"/>
      <c r="E30" s="189" t="s">
        <v>113</v>
      </c>
      <c r="F30" s="189" t="s">
        <v>114</v>
      </c>
      <c r="G30" s="189" t="s">
        <v>79</v>
      </c>
      <c r="H30" s="89"/>
      <c r="I30" s="89"/>
      <c r="J30" s="89"/>
      <c r="K30" s="181"/>
      <c r="L30" s="80">
        <v>17</v>
      </c>
      <c r="M30" s="80">
        <v>14</v>
      </c>
      <c r="N30" s="80">
        <v>4</v>
      </c>
      <c r="O30" s="91">
        <v>2</v>
      </c>
      <c r="P30" s="92">
        <v>0</v>
      </c>
      <c r="Q30" s="93">
        <f>O30+P30</f>
        <v>2</v>
      </c>
      <c r="R30" s="81">
        <f>IFERROR(Q30/N30,"-")</f>
        <v>0.5</v>
      </c>
      <c r="S30" s="80">
        <v>1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0.5</v>
      </c>
      <c r="Y30" s="186">
        <v>83000</v>
      </c>
      <c r="Z30" s="187">
        <f>IFERROR(Y30/Q30,"-")</f>
        <v>41500</v>
      </c>
      <c r="AA30" s="187">
        <f>IFERROR(Y30/W30,"-")</f>
        <v>83000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2</v>
      </c>
      <c r="BY30" s="127">
        <f>IF(Q30=0,"",IF(BX30=0,"",(BX30/Q30)))</f>
        <v>1</v>
      </c>
      <c r="BZ30" s="128">
        <v>2</v>
      </c>
      <c r="CA30" s="129">
        <f>IFERROR(BZ30/BX30,"-")</f>
        <v>1</v>
      </c>
      <c r="CB30" s="130">
        <v>287000</v>
      </c>
      <c r="CC30" s="131">
        <f>IFERROR(CB30/BX30,"-")</f>
        <v>143500</v>
      </c>
      <c r="CD30" s="132"/>
      <c r="CE30" s="132"/>
      <c r="CF30" s="132">
        <v>2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83000</v>
      </c>
      <c r="CR30" s="141">
        <v>204000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0.16363636363636</v>
      </c>
      <c r="B31" s="189" t="s">
        <v>122</v>
      </c>
      <c r="C31" s="189" t="s">
        <v>58</v>
      </c>
      <c r="D31" s="189"/>
      <c r="E31" s="189" t="s">
        <v>59</v>
      </c>
      <c r="F31" s="189" t="s">
        <v>60</v>
      </c>
      <c r="G31" s="189" t="s">
        <v>61</v>
      </c>
      <c r="H31" s="89" t="s">
        <v>123</v>
      </c>
      <c r="I31" s="89" t="s">
        <v>124</v>
      </c>
      <c r="J31" s="89" t="s">
        <v>125</v>
      </c>
      <c r="K31" s="181">
        <v>220000</v>
      </c>
      <c r="L31" s="80">
        <v>0</v>
      </c>
      <c r="M31" s="80">
        <v>0</v>
      </c>
      <c r="N31" s="80">
        <v>0</v>
      </c>
      <c r="O31" s="91">
        <v>11</v>
      </c>
      <c r="P31" s="92">
        <v>0</v>
      </c>
      <c r="Q31" s="93">
        <f>O31+P31</f>
        <v>11</v>
      </c>
      <c r="R31" s="81" t="str">
        <f>IFERROR(Q31/N31,"-")</f>
        <v>-</v>
      </c>
      <c r="S31" s="80">
        <v>1</v>
      </c>
      <c r="T31" s="80">
        <v>0</v>
      </c>
      <c r="U31" s="81">
        <f>IFERROR(T31/(Q31),"-")</f>
        <v>0</v>
      </c>
      <c r="V31" s="82">
        <f>IFERROR(K31/SUM(Q31:Q32),"-")</f>
        <v>18333.333333333</v>
      </c>
      <c r="W31" s="83">
        <v>2</v>
      </c>
      <c r="X31" s="81">
        <f>IF(Q31=0,"-",W31/Q31)</f>
        <v>0.18181818181818</v>
      </c>
      <c r="Y31" s="186">
        <v>36000</v>
      </c>
      <c r="Z31" s="187">
        <f>IFERROR(Y31/Q31,"-")</f>
        <v>3272.7272727273</v>
      </c>
      <c r="AA31" s="187">
        <f>IFERROR(Y31/W31,"-")</f>
        <v>18000</v>
      </c>
      <c r="AB31" s="181">
        <f>SUM(Y31:Y32)-SUM(K31:K32)</f>
        <v>-184000</v>
      </c>
      <c r="AC31" s="85">
        <f>SUM(Y31:Y32)/SUM(K31:K32)</f>
        <v>0.16363636363636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0.090909090909091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0.090909090909091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4</v>
      </c>
      <c r="BP31" s="120">
        <f>IF(Q31=0,"",IF(BO31=0,"",(BO31/Q31)))</f>
        <v>0.36363636363636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4</v>
      </c>
      <c r="BY31" s="127">
        <f>IF(Q31=0,"",IF(BX31=0,"",(BX31/Q31)))</f>
        <v>0.36363636363636</v>
      </c>
      <c r="BZ31" s="128">
        <v>1</v>
      </c>
      <c r="CA31" s="129">
        <f>IFERROR(BZ31/BX31,"-")</f>
        <v>0.25</v>
      </c>
      <c r="CB31" s="130">
        <v>20000</v>
      </c>
      <c r="CC31" s="131">
        <f>IFERROR(CB31/BX31,"-")</f>
        <v>5000</v>
      </c>
      <c r="CD31" s="132">
        <v>1</v>
      </c>
      <c r="CE31" s="132"/>
      <c r="CF31" s="132"/>
      <c r="CG31" s="133">
        <v>1</v>
      </c>
      <c r="CH31" s="134">
        <f>IF(Q31=0,"",IF(CG31=0,"",(CG31/Q31)))</f>
        <v>0.090909090909091</v>
      </c>
      <c r="CI31" s="135">
        <v>1</v>
      </c>
      <c r="CJ31" s="136">
        <f>IFERROR(CI31/CG31,"-")</f>
        <v>1</v>
      </c>
      <c r="CK31" s="137">
        <v>16000</v>
      </c>
      <c r="CL31" s="138">
        <f>IFERROR(CK31/CG31,"-")</f>
        <v>16000</v>
      </c>
      <c r="CM31" s="139"/>
      <c r="CN31" s="139"/>
      <c r="CO31" s="139">
        <v>1</v>
      </c>
      <c r="CP31" s="140">
        <v>2</v>
      </c>
      <c r="CQ31" s="141">
        <v>36000</v>
      </c>
      <c r="CR31" s="141">
        <v>20000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126</v>
      </c>
      <c r="C32" s="189" t="s">
        <v>58</v>
      </c>
      <c r="D32" s="189"/>
      <c r="E32" s="189" t="s">
        <v>59</v>
      </c>
      <c r="F32" s="189" t="s">
        <v>60</v>
      </c>
      <c r="G32" s="189" t="s">
        <v>79</v>
      </c>
      <c r="H32" s="89"/>
      <c r="I32" s="89"/>
      <c r="J32" s="89"/>
      <c r="K32" s="181"/>
      <c r="L32" s="80">
        <v>19</v>
      </c>
      <c r="M32" s="80">
        <v>10</v>
      </c>
      <c r="N32" s="80">
        <v>16</v>
      </c>
      <c r="O32" s="91">
        <v>1</v>
      </c>
      <c r="P32" s="92">
        <v>0</v>
      </c>
      <c r="Q32" s="93">
        <f>O32+P32</f>
        <v>1</v>
      </c>
      <c r="R32" s="81">
        <f>IFERROR(Q32/N32,"-")</f>
        <v>0.0625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1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1.22</v>
      </c>
      <c r="B33" s="189" t="s">
        <v>127</v>
      </c>
      <c r="C33" s="189" t="s">
        <v>58</v>
      </c>
      <c r="D33" s="189"/>
      <c r="E33" s="189" t="s">
        <v>66</v>
      </c>
      <c r="F33" s="189" t="s">
        <v>128</v>
      </c>
      <c r="G33" s="189" t="s">
        <v>61</v>
      </c>
      <c r="H33" s="89" t="s">
        <v>123</v>
      </c>
      <c r="I33" s="89" t="s">
        <v>129</v>
      </c>
      <c r="J33" s="89" t="s">
        <v>130</v>
      </c>
      <c r="K33" s="181">
        <v>150000</v>
      </c>
      <c r="L33" s="80">
        <v>0</v>
      </c>
      <c r="M33" s="80">
        <v>0</v>
      </c>
      <c r="N33" s="80">
        <v>0</v>
      </c>
      <c r="O33" s="91">
        <v>11</v>
      </c>
      <c r="P33" s="92">
        <v>0</v>
      </c>
      <c r="Q33" s="93">
        <f>O33+P33</f>
        <v>11</v>
      </c>
      <c r="R33" s="81" t="str">
        <f>IFERROR(Q33/N33,"-")</f>
        <v>-</v>
      </c>
      <c r="S33" s="80">
        <v>0</v>
      </c>
      <c r="T33" s="80">
        <v>2</v>
      </c>
      <c r="U33" s="81">
        <f>IFERROR(T33/(Q33),"-")</f>
        <v>0.18181818181818</v>
      </c>
      <c r="V33" s="82">
        <f>IFERROR(K33/SUM(Q33:Q34),"-")</f>
        <v>13636.363636364</v>
      </c>
      <c r="W33" s="83">
        <v>3</v>
      </c>
      <c r="X33" s="81">
        <f>IF(Q33=0,"-",W33/Q33)</f>
        <v>0.27272727272727</v>
      </c>
      <c r="Y33" s="186">
        <v>183000</v>
      </c>
      <c r="Z33" s="187">
        <f>IFERROR(Y33/Q33,"-")</f>
        <v>16636.363636364</v>
      </c>
      <c r="AA33" s="187">
        <f>IFERROR(Y33/W33,"-")</f>
        <v>61000</v>
      </c>
      <c r="AB33" s="181">
        <f>SUM(Y33:Y34)-SUM(K33:K34)</f>
        <v>33000</v>
      </c>
      <c r="AC33" s="85">
        <f>SUM(Y33:Y34)/SUM(K33:K34)</f>
        <v>1.22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2</v>
      </c>
      <c r="AO33" s="101">
        <f>IF(Q33=0,"",IF(AN33=0,"",(AN33/Q33)))</f>
        <v>0.18181818181818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5</v>
      </c>
      <c r="BP33" s="120">
        <f>IF(Q33=0,"",IF(BO33=0,"",(BO33/Q33)))</f>
        <v>0.45454545454545</v>
      </c>
      <c r="BQ33" s="121">
        <v>1</v>
      </c>
      <c r="BR33" s="122">
        <f>IFERROR(BQ33/BO33,"-")</f>
        <v>0.2</v>
      </c>
      <c r="BS33" s="123">
        <v>170000</v>
      </c>
      <c r="BT33" s="124">
        <f>IFERROR(BS33/BO33,"-")</f>
        <v>34000</v>
      </c>
      <c r="BU33" s="125"/>
      <c r="BV33" s="125"/>
      <c r="BW33" s="125">
        <v>1</v>
      </c>
      <c r="BX33" s="126">
        <v>3</v>
      </c>
      <c r="BY33" s="127">
        <f>IF(Q33=0,"",IF(BX33=0,"",(BX33/Q33)))</f>
        <v>0.27272727272727</v>
      </c>
      <c r="BZ33" s="128">
        <v>2</v>
      </c>
      <c r="CA33" s="129">
        <f>IFERROR(BZ33/BX33,"-")</f>
        <v>0.66666666666667</v>
      </c>
      <c r="CB33" s="130">
        <v>13000</v>
      </c>
      <c r="CC33" s="131">
        <f>IFERROR(CB33/BX33,"-")</f>
        <v>4333.3333333333</v>
      </c>
      <c r="CD33" s="132">
        <v>1</v>
      </c>
      <c r="CE33" s="132">
        <v>1</v>
      </c>
      <c r="CF33" s="132"/>
      <c r="CG33" s="133">
        <v>1</v>
      </c>
      <c r="CH33" s="134">
        <f>IF(Q33=0,"",IF(CG33=0,"",(CG33/Q33)))</f>
        <v>0.090909090909091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3</v>
      </c>
      <c r="CQ33" s="141">
        <v>183000</v>
      </c>
      <c r="CR33" s="141">
        <v>170000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/>
      <c r="B34" s="189" t="s">
        <v>131</v>
      </c>
      <c r="C34" s="189" t="s">
        <v>58</v>
      </c>
      <c r="D34" s="189"/>
      <c r="E34" s="189" t="s">
        <v>66</v>
      </c>
      <c r="F34" s="189" t="s">
        <v>128</v>
      </c>
      <c r="G34" s="189" t="s">
        <v>79</v>
      </c>
      <c r="H34" s="89"/>
      <c r="I34" s="89"/>
      <c r="J34" s="89"/>
      <c r="K34" s="181"/>
      <c r="L34" s="80">
        <v>7</v>
      </c>
      <c r="M34" s="80">
        <v>5</v>
      </c>
      <c r="N34" s="80">
        <v>43</v>
      </c>
      <c r="O34" s="91">
        <v>0</v>
      </c>
      <c r="P34" s="92">
        <v>0</v>
      </c>
      <c r="Q34" s="93">
        <f>O34+P34</f>
        <v>0</v>
      </c>
      <c r="R34" s="81">
        <f>IFERROR(Q34/N34,"-")</f>
        <v>0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0.022727272727273</v>
      </c>
      <c r="B35" s="189" t="s">
        <v>132</v>
      </c>
      <c r="C35" s="189" t="s">
        <v>58</v>
      </c>
      <c r="D35" s="189"/>
      <c r="E35" s="189" t="s">
        <v>59</v>
      </c>
      <c r="F35" s="189" t="s">
        <v>60</v>
      </c>
      <c r="G35" s="189" t="s">
        <v>61</v>
      </c>
      <c r="H35" s="89" t="s">
        <v>133</v>
      </c>
      <c r="I35" s="89" t="s">
        <v>124</v>
      </c>
      <c r="J35" s="191" t="s">
        <v>134</v>
      </c>
      <c r="K35" s="181">
        <v>220000</v>
      </c>
      <c r="L35" s="80">
        <v>0</v>
      </c>
      <c r="M35" s="80">
        <v>0</v>
      </c>
      <c r="N35" s="80">
        <v>0</v>
      </c>
      <c r="O35" s="91">
        <v>11</v>
      </c>
      <c r="P35" s="92">
        <v>0</v>
      </c>
      <c r="Q35" s="93">
        <f>O35+P35</f>
        <v>11</v>
      </c>
      <c r="R35" s="81" t="str">
        <f>IFERROR(Q35/N35,"-")</f>
        <v>-</v>
      </c>
      <c r="S35" s="80">
        <v>0</v>
      </c>
      <c r="T35" s="80">
        <v>2</v>
      </c>
      <c r="U35" s="81">
        <f>IFERROR(T35/(Q35),"-")</f>
        <v>0.18181818181818</v>
      </c>
      <c r="V35" s="82">
        <f>IFERROR(K35/SUM(Q35:Q36),"-")</f>
        <v>15714.285714286</v>
      </c>
      <c r="W35" s="83">
        <v>1</v>
      </c>
      <c r="X35" s="81">
        <f>IF(Q35=0,"-",W35/Q35)</f>
        <v>0.090909090909091</v>
      </c>
      <c r="Y35" s="186">
        <v>5000</v>
      </c>
      <c r="Z35" s="187">
        <f>IFERROR(Y35/Q35,"-")</f>
        <v>454.54545454545</v>
      </c>
      <c r="AA35" s="187">
        <f>IFERROR(Y35/W35,"-")</f>
        <v>5000</v>
      </c>
      <c r="AB35" s="181">
        <f>SUM(Y35:Y36)-SUM(K35:K36)</f>
        <v>-215000</v>
      </c>
      <c r="AC35" s="85">
        <f>SUM(Y35:Y36)/SUM(K35:K36)</f>
        <v>0.022727272727273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0.090909090909091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5</v>
      </c>
      <c r="BG35" s="113">
        <f>IF(Q35=0,"",IF(BF35=0,"",(BF35/Q35)))</f>
        <v>0.45454545454545</v>
      </c>
      <c r="BH35" s="112">
        <v>1</v>
      </c>
      <c r="BI35" s="114">
        <f>IFERROR(BH35/BF35,"-")</f>
        <v>0.2</v>
      </c>
      <c r="BJ35" s="115">
        <v>5000</v>
      </c>
      <c r="BK35" s="116">
        <f>IFERROR(BJ35/BF35,"-")</f>
        <v>1000</v>
      </c>
      <c r="BL35" s="117">
        <v>1</v>
      </c>
      <c r="BM35" s="117"/>
      <c r="BN35" s="117"/>
      <c r="BO35" s="119">
        <v>3</v>
      </c>
      <c r="BP35" s="120">
        <f>IF(Q35=0,"",IF(BO35=0,"",(BO35/Q35)))</f>
        <v>0.27272727272727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2</v>
      </c>
      <c r="BY35" s="127">
        <f>IF(Q35=0,"",IF(BX35=0,"",(BX35/Q35)))</f>
        <v>0.18181818181818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135</v>
      </c>
      <c r="C36" s="189" t="s">
        <v>58</v>
      </c>
      <c r="D36" s="189"/>
      <c r="E36" s="189" t="s">
        <v>59</v>
      </c>
      <c r="F36" s="189" t="s">
        <v>60</v>
      </c>
      <c r="G36" s="189" t="s">
        <v>79</v>
      </c>
      <c r="H36" s="89"/>
      <c r="I36" s="89"/>
      <c r="J36" s="89"/>
      <c r="K36" s="181"/>
      <c r="L36" s="80">
        <v>20</v>
      </c>
      <c r="M36" s="80">
        <v>16</v>
      </c>
      <c r="N36" s="80">
        <v>3</v>
      </c>
      <c r="O36" s="91">
        <v>3</v>
      </c>
      <c r="P36" s="92">
        <v>0</v>
      </c>
      <c r="Q36" s="93">
        <f>O36+P36</f>
        <v>3</v>
      </c>
      <c r="R36" s="81">
        <f>IFERROR(Q36/N36,"-")</f>
        <v>1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0.33333333333333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0.33333333333333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0.04</v>
      </c>
      <c r="B37" s="189" t="s">
        <v>136</v>
      </c>
      <c r="C37" s="189" t="s">
        <v>58</v>
      </c>
      <c r="D37" s="189"/>
      <c r="E37" s="189" t="s">
        <v>66</v>
      </c>
      <c r="F37" s="189" t="s">
        <v>128</v>
      </c>
      <c r="G37" s="189" t="s">
        <v>61</v>
      </c>
      <c r="H37" s="89" t="s">
        <v>133</v>
      </c>
      <c r="I37" s="89" t="s">
        <v>129</v>
      </c>
      <c r="J37" s="89" t="s">
        <v>125</v>
      </c>
      <c r="K37" s="181">
        <v>150000</v>
      </c>
      <c r="L37" s="80">
        <v>0</v>
      </c>
      <c r="M37" s="80">
        <v>0</v>
      </c>
      <c r="N37" s="80">
        <v>0</v>
      </c>
      <c r="O37" s="91">
        <v>17</v>
      </c>
      <c r="P37" s="92">
        <v>0</v>
      </c>
      <c r="Q37" s="93">
        <f>O37+P37</f>
        <v>17</v>
      </c>
      <c r="R37" s="81" t="str">
        <f>IFERROR(Q37/N37,"-")</f>
        <v>-</v>
      </c>
      <c r="S37" s="80">
        <v>1</v>
      </c>
      <c r="T37" s="80">
        <v>3</v>
      </c>
      <c r="U37" s="81">
        <f>IFERROR(T37/(Q37),"-")</f>
        <v>0.17647058823529</v>
      </c>
      <c r="V37" s="82">
        <f>IFERROR(K37/SUM(Q37:Q38),"-")</f>
        <v>7894.7368421053</v>
      </c>
      <c r="W37" s="83">
        <v>2</v>
      </c>
      <c r="X37" s="81">
        <f>IF(Q37=0,"-",W37/Q37)</f>
        <v>0.11764705882353</v>
      </c>
      <c r="Y37" s="186">
        <v>6000</v>
      </c>
      <c r="Z37" s="187">
        <f>IFERROR(Y37/Q37,"-")</f>
        <v>352.94117647059</v>
      </c>
      <c r="AA37" s="187">
        <f>IFERROR(Y37/W37,"-")</f>
        <v>3000</v>
      </c>
      <c r="AB37" s="181">
        <f>SUM(Y37:Y38)-SUM(K37:K38)</f>
        <v>-144000</v>
      </c>
      <c r="AC37" s="85">
        <f>SUM(Y37:Y38)/SUM(K37:K38)</f>
        <v>0.04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2</v>
      </c>
      <c r="AO37" s="101">
        <f>IF(Q37=0,"",IF(AN37=0,"",(AN37/Q37)))</f>
        <v>0.11764705882353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4</v>
      </c>
      <c r="BG37" s="113">
        <f>IF(Q37=0,"",IF(BF37=0,"",(BF37/Q37)))</f>
        <v>0.23529411764706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5</v>
      </c>
      <c r="BP37" s="120">
        <f>IF(Q37=0,"",IF(BO37=0,"",(BO37/Q37)))</f>
        <v>0.29411764705882</v>
      </c>
      <c r="BQ37" s="121">
        <v>1</v>
      </c>
      <c r="BR37" s="122">
        <f>IFERROR(BQ37/BO37,"-")</f>
        <v>0.2</v>
      </c>
      <c r="BS37" s="123">
        <v>3000</v>
      </c>
      <c r="BT37" s="124">
        <f>IFERROR(BS37/BO37,"-")</f>
        <v>600</v>
      </c>
      <c r="BU37" s="125">
        <v>1</v>
      </c>
      <c r="BV37" s="125"/>
      <c r="BW37" s="125"/>
      <c r="BX37" s="126">
        <v>4</v>
      </c>
      <c r="BY37" s="127">
        <f>IF(Q37=0,"",IF(BX37=0,"",(BX37/Q37)))</f>
        <v>0.23529411764706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2</v>
      </c>
      <c r="CH37" s="134">
        <f>IF(Q37=0,"",IF(CG37=0,"",(CG37/Q37)))</f>
        <v>0.11764705882353</v>
      </c>
      <c r="CI37" s="135">
        <v>1</v>
      </c>
      <c r="CJ37" s="136">
        <f>IFERROR(CI37/CG37,"-")</f>
        <v>0.5</v>
      </c>
      <c r="CK37" s="137">
        <v>3000</v>
      </c>
      <c r="CL37" s="138">
        <f>IFERROR(CK37/CG37,"-")</f>
        <v>1500</v>
      </c>
      <c r="CM37" s="139">
        <v>1</v>
      </c>
      <c r="CN37" s="139"/>
      <c r="CO37" s="139"/>
      <c r="CP37" s="140">
        <v>2</v>
      </c>
      <c r="CQ37" s="141">
        <v>6000</v>
      </c>
      <c r="CR37" s="141">
        <v>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137</v>
      </c>
      <c r="C38" s="189" t="s">
        <v>58</v>
      </c>
      <c r="D38" s="189"/>
      <c r="E38" s="189" t="s">
        <v>66</v>
      </c>
      <c r="F38" s="189" t="s">
        <v>128</v>
      </c>
      <c r="G38" s="189" t="s">
        <v>79</v>
      </c>
      <c r="H38" s="89"/>
      <c r="I38" s="89"/>
      <c r="J38" s="89"/>
      <c r="K38" s="181"/>
      <c r="L38" s="80">
        <v>13</v>
      </c>
      <c r="M38" s="80">
        <v>11</v>
      </c>
      <c r="N38" s="80">
        <v>10</v>
      </c>
      <c r="O38" s="91">
        <v>2</v>
      </c>
      <c r="P38" s="92">
        <v>0</v>
      </c>
      <c r="Q38" s="93">
        <f>O38+P38</f>
        <v>2</v>
      </c>
      <c r="R38" s="81">
        <f>IFERROR(Q38/N38,"-")</f>
        <v>0.2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</v>
      </c>
      <c r="B39" s="189" t="s">
        <v>138</v>
      </c>
      <c r="C39" s="189" t="s">
        <v>58</v>
      </c>
      <c r="D39" s="189"/>
      <c r="E39" s="189" t="s">
        <v>59</v>
      </c>
      <c r="F39" s="189" t="s">
        <v>60</v>
      </c>
      <c r="G39" s="189" t="s">
        <v>61</v>
      </c>
      <c r="H39" s="89" t="s">
        <v>139</v>
      </c>
      <c r="I39" s="89" t="s">
        <v>106</v>
      </c>
      <c r="J39" s="190" t="s">
        <v>110</v>
      </c>
      <c r="K39" s="181">
        <v>130000</v>
      </c>
      <c r="L39" s="80">
        <v>0</v>
      </c>
      <c r="M39" s="80">
        <v>0</v>
      </c>
      <c r="N39" s="80">
        <v>0</v>
      </c>
      <c r="O39" s="91">
        <v>15</v>
      </c>
      <c r="P39" s="92">
        <v>0</v>
      </c>
      <c r="Q39" s="93">
        <f>O39+P39</f>
        <v>15</v>
      </c>
      <c r="R39" s="81" t="str">
        <f>IFERROR(Q39/N39,"-")</f>
        <v>-</v>
      </c>
      <c r="S39" s="80">
        <v>0</v>
      </c>
      <c r="T39" s="80">
        <v>3</v>
      </c>
      <c r="U39" s="81">
        <f>IFERROR(T39/(Q39),"-")</f>
        <v>0.2</v>
      </c>
      <c r="V39" s="82">
        <f>IFERROR(K39/SUM(Q39:Q40),"-")</f>
        <v>8125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-130000</v>
      </c>
      <c r="AC39" s="85">
        <f>SUM(Y39:Y40)/SUM(K39:K40)</f>
        <v>0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2</v>
      </c>
      <c r="AO39" s="101">
        <f>IF(Q39=0,"",IF(AN39=0,"",(AN39/Q39)))</f>
        <v>0.13333333333333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>
        <v>1</v>
      </c>
      <c r="AX39" s="107">
        <f>IF(Q39=0,"",IF(AW39=0,"",(AW39/Q39)))</f>
        <v>0.066666666666667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4</v>
      </c>
      <c r="BP39" s="120">
        <f>IF(Q39=0,"",IF(BO39=0,"",(BO39/Q39)))</f>
        <v>0.26666666666667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6</v>
      </c>
      <c r="BY39" s="127">
        <f>IF(Q39=0,"",IF(BX39=0,"",(BX39/Q39)))</f>
        <v>0.4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2</v>
      </c>
      <c r="CH39" s="134">
        <f>IF(Q39=0,"",IF(CG39=0,"",(CG39/Q39)))</f>
        <v>0.13333333333333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140</v>
      </c>
      <c r="C40" s="189" t="s">
        <v>58</v>
      </c>
      <c r="D40" s="189"/>
      <c r="E40" s="189" t="s">
        <v>59</v>
      </c>
      <c r="F40" s="189" t="s">
        <v>60</v>
      </c>
      <c r="G40" s="189" t="s">
        <v>79</v>
      </c>
      <c r="H40" s="89"/>
      <c r="I40" s="89"/>
      <c r="J40" s="89"/>
      <c r="K40" s="181"/>
      <c r="L40" s="80">
        <v>12</v>
      </c>
      <c r="M40" s="80">
        <v>10</v>
      </c>
      <c r="N40" s="80">
        <v>1</v>
      </c>
      <c r="O40" s="91">
        <v>1</v>
      </c>
      <c r="P40" s="92">
        <v>0</v>
      </c>
      <c r="Q40" s="93">
        <f>O40+P40</f>
        <v>1</v>
      </c>
      <c r="R40" s="81">
        <f>IFERROR(Q40/N40,"-")</f>
        <v>1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1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0.076923076923077</v>
      </c>
      <c r="B41" s="189" t="s">
        <v>141</v>
      </c>
      <c r="C41" s="189" t="s">
        <v>58</v>
      </c>
      <c r="D41" s="189"/>
      <c r="E41" s="189" t="s">
        <v>66</v>
      </c>
      <c r="F41" s="189" t="s">
        <v>67</v>
      </c>
      <c r="G41" s="189" t="s">
        <v>61</v>
      </c>
      <c r="H41" s="89" t="s">
        <v>139</v>
      </c>
      <c r="I41" s="89" t="s">
        <v>106</v>
      </c>
      <c r="J41" s="191" t="s">
        <v>142</v>
      </c>
      <c r="K41" s="181">
        <v>130000</v>
      </c>
      <c r="L41" s="80">
        <v>0</v>
      </c>
      <c r="M41" s="80">
        <v>0</v>
      </c>
      <c r="N41" s="80">
        <v>0</v>
      </c>
      <c r="O41" s="91">
        <v>8</v>
      </c>
      <c r="P41" s="92">
        <v>0</v>
      </c>
      <c r="Q41" s="93">
        <f>O41+P41</f>
        <v>8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0.125</v>
      </c>
      <c r="V41" s="82">
        <f>IFERROR(K41/SUM(Q41:Q42),"-")</f>
        <v>14444.444444444</v>
      </c>
      <c r="W41" s="83">
        <v>1</v>
      </c>
      <c r="X41" s="81">
        <f>IF(Q41=0,"-",W41/Q41)</f>
        <v>0.125</v>
      </c>
      <c r="Y41" s="186">
        <v>10000</v>
      </c>
      <c r="Z41" s="187">
        <f>IFERROR(Y41/Q41,"-")</f>
        <v>1250</v>
      </c>
      <c r="AA41" s="187">
        <f>IFERROR(Y41/W41,"-")</f>
        <v>10000</v>
      </c>
      <c r="AB41" s="181">
        <f>SUM(Y41:Y42)-SUM(K41:K42)</f>
        <v>-120000</v>
      </c>
      <c r="AC41" s="85">
        <f>SUM(Y41:Y42)/SUM(K41:K42)</f>
        <v>0.076923076923077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0.125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3</v>
      </c>
      <c r="BP41" s="120">
        <f>IF(Q41=0,"",IF(BO41=0,"",(BO41/Q41)))</f>
        <v>0.375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3</v>
      </c>
      <c r="BY41" s="127">
        <f>IF(Q41=0,"",IF(BX41=0,"",(BX41/Q41)))</f>
        <v>0.375</v>
      </c>
      <c r="BZ41" s="128">
        <v>1</v>
      </c>
      <c r="CA41" s="129">
        <f>IFERROR(BZ41/BX41,"-")</f>
        <v>0.33333333333333</v>
      </c>
      <c r="CB41" s="130">
        <v>10000</v>
      </c>
      <c r="CC41" s="131">
        <f>IFERROR(CB41/BX41,"-")</f>
        <v>3333.3333333333</v>
      </c>
      <c r="CD41" s="132"/>
      <c r="CE41" s="132">
        <v>1</v>
      </c>
      <c r="CF41" s="132"/>
      <c r="CG41" s="133">
        <v>1</v>
      </c>
      <c r="CH41" s="134">
        <f>IF(Q41=0,"",IF(CG41=0,"",(CG41/Q41)))</f>
        <v>0.125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1</v>
      </c>
      <c r="CQ41" s="141">
        <v>10000</v>
      </c>
      <c r="CR41" s="141">
        <v>10000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143</v>
      </c>
      <c r="C42" s="189" t="s">
        <v>58</v>
      </c>
      <c r="D42" s="189"/>
      <c r="E42" s="189" t="s">
        <v>66</v>
      </c>
      <c r="F42" s="189" t="s">
        <v>67</v>
      </c>
      <c r="G42" s="189" t="s">
        <v>79</v>
      </c>
      <c r="H42" s="89"/>
      <c r="I42" s="89"/>
      <c r="J42" s="89"/>
      <c r="K42" s="181"/>
      <c r="L42" s="80">
        <v>10</v>
      </c>
      <c r="M42" s="80">
        <v>8</v>
      </c>
      <c r="N42" s="80">
        <v>2</v>
      </c>
      <c r="O42" s="91">
        <v>1</v>
      </c>
      <c r="P42" s="92">
        <v>0</v>
      </c>
      <c r="Q42" s="93">
        <f>O42+P42</f>
        <v>1</v>
      </c>
      <c r="R42" s="81">
        <f>IFERROR(Q42/N42,"-")</f>
        <v>0.5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1</v>
      </c>
      <c r="BY42" s="127">
        <f>IF(Q42=0,"",IF(BX42=0,"",(BX42/Q42)))</f>
        <v>1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</v>
      </c>
      <c r="B43" s="189" t="s">
        <v>144</v>
      </c>
      <c r="C43" s="189" t="s">
        <v>58</v>
      </c>
      <c r="D43" s="189"/>
      <c r="E43" s="189" t="s">
        <v>66</v>
      </c>
      <c r="F43" s="189" t="s">
        <v>128</v>
      </c>
      <c r="G43" s="189" t="s">
        <v>61</v>
      </c>
      <c r="H43" s="89" t="s">
        <v>62</v>
      </c>
      <c r="I43" s="89" t="s">
        <v>124</v>
      </c>
      <c r="J43" s="190" t="s">
        <v>110</v>
      </c>
      <c r="K43" s="181">
        <v>120000</v>
      </c>
      <c r="L43" s="80">
        <v>0</v>
      </c>
      <c r="M43" s="80">
        <v>0</v>
      </c>
      <c r="N43" s="80">
        <v>0</v>
      </c>
      <c r="O43" s="91">
        <v>8</v>
      </c>
      <c r="P43" s="92">
        <v>0</v>
      </c>
      <c r="Q43" s="93">
        <f>O43+P43</f>
        <v>8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>
        <f>IFERROR(K43/SUM(Q43:Q44),"-")</f>
        <v>13333.333333333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SUM(Y43:Y44)-SUM(K43:K44)</f>
        <v>-120000</v>
      </c>
      <c r="AC43" s="85">
        <f>SUM(Y43:Y44)/SUM(K43:K44)</f>
        <v>0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3</v>
      </c>
      <c r="BG43" s="113">
        <f>IF(Q43=0,"",IF(BF43=0,"",(BF43/Q43)))</f>
        <v>0.375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3</v>
      </c>
      <c r="BP43" s="120">
        <f>IF(Q43=0,"",IF(BO43=0,"",(BO43/Q43)))</f>
        <v>0.375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2</v>
      </c>
      <c r="BY43" s="127">
        <f>IF(Q43=0,"",IF(BX43=0,"",(BX43/Q43)))</f>
        <v>0.25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145</v>
      </c>
      <c r="C44" s="189" t="s">
        <v>58</v>
      </c>
      <c r="D44" s="189"/>
      <c r="E44" s="189" t="s">
        <v>66</v>
      </c>
      <c r="F44" s="189" t="s">
        <v>128</v>
      </c>
      <c r="G44" s="189" t="s">
        <v>79</v>
      </c>
      <c r="H44" s="89"/>
      <c r="I44" s="89"/>
      <c r="J44" s="89"/>
      <c r="K44" s="181"/>
      <c r="L44" s="80">
        <v>18</v>
      </c>
      <c r="M44" s="80">
        <v>5</v>
      </c>
      <c r="N44" s="80">
        <v>1</v>
      </c>
      <c r="O44" s="91">
        <v>1</v>
      </c>
      <c r="P44" s="92">
        <v>0</v>
      </c>
      <c r="Q44" s="93">
        <f>O44+P44</f>
        <v>1</v>
      </c>
      <c r="R44" s="81">
        <f>IFERROR(Q44/N44,"-")</f>
        <v>1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1</v>
      </c>
      <c r="BY44" s="127">
        <f>IF(Q44=0,"",IF(BX44=0,"",(BX44/Q44)))</f>
        <v>1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0.625</v>
      </c>
      <c r="B45" s="189" t="s">
        <v>146</v>
      </c>
      <c r="C45" s="189" t="s">
        <v>58</v>
      </c>
      <c r="D45" s="189"/>
      <c r="E45" s="189" t="s">
        <v>113</v>
      </c>
      <c r="F45" s="189" t="s">
        <v>114</v>
      </c>
      <c r="G45" s="189" t="s">
        <v>61</v>
      </c>
      <c r="H45" s="89" t="s">
        <v>62</v>
      </c>
      <c r="I45" s="89" t="s">
        <v>124</v>
      </c>
      <c r="J45" s="191" t="s">
        <v>115</v>
      </c>
      <c r="K45" s="181">
        <v>120000</v>
      </c>
      <c r="L45" s="80">
        <v>0</v>
      </c>
      <c r="M45" s="80">
        <v>0</v>
      </c>
      <c r="N45" s="80">
        <v>0</v>
      </c>
      <c r="O45" s="91">
        <v>9</v>
      </c>
      <c r="P45" s="92">
        <v>0</v>
      </c>
      <c r="Q45" s="93">
        <f>O45+P45</f>
        <v>9</v>
      </c>
      <c r="R45" s="81" t="str">
        <f>IFERROR(Q45/N45,"-")</f>
        <v>-</v>
      </c>
      <c r="S45" s="80">
        <v>1</v>
      </c>
      <c r="T45" s="80">
        <v>0</v>
      </c>
      <c r="U45" s="81">
        <f>IFERROR(T45/(Q45),"-")</f>
        <v>0</v>
      </c>
      <c r="V45" s="82">
        <f>IFERROR(K45/SUM(Q45:Q46),"-")</f>
        <v>12000</v>
      </c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>
        <f>SUM(Y45:Y46)-SUM(K45:K46)</f>
        <v>-45000</v>
      </c>
      <c r="AC45" s="85">
        <f>SUM(Y45:Y46)/SUM(K45:K46)</f>
        <v>0.625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2</v>
      </c>
      <c r="AO45" s="101">
        <f>IF(Q45=0,"",IF(AN45=0,"",(AN45/Q45)))</f>
        <v>0.22222222222222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0.22222222222222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0.33333333333333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0.11111111111111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>
        <v>1</v>
      </c>
      <c r="CH45" s="134">
        <f>IF(Q45=0,"",IF(CG45=0,"",(CG45/Q45)))</f>
        <v>0.11111111111111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147</v>
      </c>
      <c r="C46" s="189" t="s">
        <v>58</v>
      </c>
      <c r="D46" s="189"/>
      <c r="E46" s="189" t="s">
        <v>113</v>
      </c>
      <c r="F46" s="189" t="s">
        <v>114</v>
      </c>
      <c r="G46" s="189" t="s">
        <v>79</v>
      </c>
      <c r="H46" s="89"/>
      <c r="I46" s="89"/>
      <c r="J46" s="89"/>
      <c r="K46" s="181"/>
      <c r="L46" s="80">
        <v>7</v>
      </c>
      <c r="M46" s="80">
        <v>6</v>
      </c>
      <c r="N46" s="80">
        <v>3</v>
      </c>
      <c r="O46" s="91">
        <v>1</v>
      </c>
      <c r="P46" s="92">
        <v>0</v>
      </c>
      <c r="Q46" s="93">
        <f>O46+P46</f>
        <v>1</v>
      </c>
      <c r="R46" s="81">
        <f>IFERROR(Q46/N46,"-")</f>
        <v>0.33333333333333</v>
      </c>
      <c r="S46" s="80">
        <v>1</v>
      </c>
      <c r="T46" s="80">
        <v>0</v>
      </c>
      <c r="U46" s="81">
        <f>IFERROR(T46/(Q46),"-")</f>
        <v>0</v>
      </c>
      <c r="V46" s="82"/>
      <c r="W46" s="83">
        <v>1</v>
      </c>
      <c r="X46" s="81">
        <f>IF(Q46=0,"-",W46/Q46)</f>
        <v>1</v>
      </c>
      <c r="Y46" s="186">
        <v>75000</v>
      </c>
      <c r="Z46" s="187">
        <f>IFERROR(Y46/Q46,"-")</f>
        <v>75000</v>
      </c>
      <c r="AA46" s="187">
        <f>IFERROR(Y46/W46,"-")</f>
        <v>75000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1</v>
      </c>
      <c r="BH46" s="112">
        <v>1</v>
      </c>
      <c r="BI46" s="114">
        <f>IFERROR(BH46/BF46,"-")</f>
        <v>1</v>
      </c>
      <c r="BJ46" s="115">
        <v>75000</v>
      </c>
      <c r="BK46" s="116">
        <f>IFERROR(BJ46/BF46,"-")</f>
        <v>75000</v>
      </c>
      <c r="BL46" s="117"/>
      <c r="BM46" s="117"/>
      <c r="BN46" s="117">
        <v>1</v>
      </c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75000</v>
      </c>
      <c r="CR46" s="141">
        <v>75000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0.85</v>
      </c>
      <c r="B47" s="189" t="s">
        <v>148</v>
      </c>
      <c r="C47" s="189" t="s">
        <v>58</v>
      </c>
      <c r="D47" s="189"/>
      <c r="E47" s="189" t="s">
        <v>75</v>
      </c>
      <c r="F47" s="189" t="s">
        <v>149</v>
      </c>
      <c r="G47" s="189" t="s">
        <v>61</v>
      </c>
      <c r="H47" s="89" t="s">
        <v>150</v>
      </c>
      <c r="I47" s="89" t="s">
        <v>151</v>
      </c>
      <c r="J47" s="89" t="s">
        <v>152</v>
      </c>
      <c r="K47" s="181">
        <v>60000</v>
      </c>
      <c r="L47" s="80">
        <v>0</v>
      </c>
      <c r="M47" s="80">
        <v>0</v>
      </c>
      <c r="N47" s="80">
        <v>0</v>
      </c>
      <c r="O47" s="91">
        <v>8</v>
      </c>
      <c r="P47" s="92">
        <v>0</v>
      </c>
      <c r="Q47" s="93">
        <f>O47+P47</f>
        <v>8</v>
      </c>
      <c r="R47" s="81" t="str">
        <f>IFERROR(Q47/N47,"-")</f>
        <v>-</v>
      </c>
      <c r="S47" s="80">
        <v>1</v>
      </c>
      <c r="T47" s="80">
        <v>1</v>
      </c>
      <c r="U47" s="81">
        <f>IFERROR(T47/(Q47),"-")</f>
        <v>0.125</v>
      </c>
      <c r="V47" s="82">
        <f>IFERROR(K47/SUM(Q47:Q48),"-")</f>
        <v>6666.6666666667</v>
      </c>
      <c r="W47" s="83">
        <v>1</v>
      </c>
      <c r="X47" s="81">
        <f>IF(Q47=0,"-",W47/Q47)</f>
        <v>0.125</v>
      </c>
      <c r="Y47" s="186">
        <v>51000</v>
      </c>
      <c r="Z47" s="187">
        <f>IFERROR(Y47/Q47,"-")</f>
        <v>6375</v>
      </c>
      <c r="AA47" s="187">
        <f>IFERROR(Y47/W47,"-")</f>
        <v>51000</v>
      </c>
      <c r="AB47" s="181">
        <f>SUM(Y47:Y48)-SUM(K47:K48)</f>
        <v>-9000</v>
      </c>
      <c r="AC47" s="85">
        <f>SUM(Y47:Y48)/SUM(K47:K48)</f>
        <v>0.85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0.125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5</v>
      </c>
      <c r="BP47" s="120">
        <f>IF(Q47=0,"",IF(BO47=0,"",(BO47/Q47)))</f>
        <v>0.625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0.125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>
        <v>1</v>
      </c>
      <c r="CH47" s="134">
        <f>IF(Q47=0,"",IF(CG47=0,"",(CG47/Q47)))</f>
        <v>0.125</v>
      </c>
      <c r="CI47" s="135">
        <v>1</v>
      </c>
      <c r="CJ47" s="136">
        <f>IFERROR(CI47/CG47,"-")</f>
        <v>1</v>
      </c>
      <c r="CK47" s="137">
        <v>51000</v>
      </c>
      <c r="CL47" s="138">
        <f>IFERROR(CK47/CG47,"-")</f>
        <v>51000</v>
      </c>
      <c r="CM47" s="139"/>
      <c r="CN47" s="139"/>
      <c r="CO47" s="139">
        <v>1</v>
      </c>
      <c r="CP47" s="140">
        <v>1</v>
      </c>
      <c r="CQ47" s="141">
        <v>51000</v>
      </c>
      <c r="CR47" s="141">
        <v>51000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153</v>
      </c>
      <c r="C48" s="189" t="s">
        <v>58</v>
      </c>
      <c r="D48" s="189"/>
      <c r="E48" s="189" t="s">
        <v>75</v>
      </c>
      <c r="F48" s="189" t="s">
        <v>149</v>
      </c>
      <c r="G48" s="189" t="s">
        <v>79</v>
      </c>
      <c r="H48" s="89"/>
      <c r="I48" s="89"/>
      <c r="J48" s="89"/>
      <c r="K48" s="181"/>
      <c r="L48" s="80">
        <v>14</v>
      </c>
      <c r="M48" s="80">
        <v>6</v>
      </c>
      <c r="N48" s="80">
        <v>1</v>
      </c>
      <c r="O48" s="91">
        <v>1</v>
      </c>
      <c r="P48" s="92">
        <v>0</v>
      </c>
      <c r="Q48" s="93">
        <f>O48+P48</f>
        <v>1</v>
      </c>
      <c r="R48" s="81">
        <f>IFERROR(Q48/N48,"-")</f>
        <v>1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1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</v>
      </c>
      <c r="B49" s="189" t="s">
        <v>154</v>
      </c>
      <c r="C49" s="189" t="s">
        <v>58</v>
      </c>
      <c r="D49" s="189"/>
      <c r="E49" s="189" t="s">
        <v>155</v>
      </c>
      <c r="F49" s="189" t="s">
        <v>156</v>
      </c>
      <c r="G49" s="189" t="s">
        <v>61</v>
      </c>
      <c r="H49" s="89" t="s">
        <v>157</v>
      </c>
      <c r="I49" s="89" t="s">
        <v>158</v>
      </c>
      <c r="J49" s="89" t="s">
        <v>159</v>
      </c>
      <c r="K49" s="181">
        <v>50000</v>
      </c>
      <c r="L49" s="80">
        <v>0</v>
      </c>
      <c r="M49" s="80">
        <v>0</v>
      </c>
      <c r="N49" s="80">
        <v>0</v>
      </c>
      <c r="O49" s="91">
        <v>4</v>
      </c>
      <c r="P49" s="92">
        <v>0</v>
      </c>
      <c r="Q49" s="93">
        <f>O49+P49</f>
        <v>4</v>
      </c>
      <c r="R49" s="81" t="str">
        <f>IFERROR(Q49/N49,"-")</f>
        <v>-</v>
      </c>
      <c r="S49" s="80">
        <v>1</v>
      </c>
      <c r="T49" s="80">
        <v>1</v>
      </c>
      <c r="U49" s="81">
        <f>IFERROR(T49/(Q49),"-")</f>
        <v>0.25</v>
      </c>
      <c r="V49" s="82">
        <f>IFERROR(K49/SUM(Q49:Q50),"-")</f>
        <v>10000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-50000</v>
      </c>
      <c r="AC49" s="85">
        <f>SUM(Y49:Y50)/SUM(K49:K50)</f>
        <v>0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>
        <v>1</v>
      </c>
      <c r="AX49" s="107">
        <f>IF(Q49=0,"",IF(AW49=0,"",(AW49/Q49)))</f>
        <v>0.25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3</v>
      </c>
      <c r="BP49" s="120">
        <f>IF(Q49=0,"",IF(BO49=0,"",(BO49/Q49)))</f>
        <v>0.75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160</v>
      </c>
      <c r="C50" s="189" t="s">
        <v>58</v>
      </c>
      <c r="D50" s="189"/>
      <c r="E50" s="189" t="s">
        <v>155</v>
      </c>
      <c r="F50" s="189" t="s">
        <v>156</v>
      </c>
      <c r="G50" s="189" t="s">
        <v>79</v>
      </c>
      <c r="H50" s="89"/>
      <c r="I50" s="89"/>
      <c r="J50" s="89"/>
      <c r="K50" s="181"/>
      <c r="L50" s="80">
        <v>6</v>
      </c>
      <c r="M50" s="80">
        <v>4</v>
      </c>
      <c r="N50" s="80">
        <v>1</v>
      </c>
      <c r="O50" s="91">
        <v>1</v>
      </c>
      <c r="P50" s="92">
        <v>0</v>
      </c>
      <c r="Q50" s="93">
        <f>O50+P50</f>
        <v>1</v>
      </c>
      <c r="R50" s="81">
        <f>IFERROR(Q50/N50,"-")</f>
        <v>1</v>
      </c>
      <c r="S50" s="80">
        <v>1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1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161</v>
      </c>
      <c r="C51" s="189" t="s">
        <v>58</v>
      </c>
      <c r="D51" s="189"/>
      <c r="E51" s="189" t="s">
        <v>162</v>
      </c>
      <c r="F51" s="189" t="s">
        <v>163</v>
      </c>
      <c r="G51" s="189" t="s">
        <v>61</v>
      </c>
      <c r="H51" s="89" t="s">
        <v>157</v>
      </c>
      <c r="I51" s="89" t="s">
        <v>158</v>
      </c>
      <c r="J51" s="89" t="s">
        <v>164</v>
      </c>
      <c r="K51" s="181">
        <v>50000</v>
      </c>
      <c r="L51" s="80">
        <v>0</v>
      </c>
      <c r="M51" s="80">
        <v>0</v>
      </c>
      <c r="N51" s="80">
        <v>0</v>
      </c>
      <c r="O51" s="91">
        <v>4</v>
      </c>
      <c r="P51" s="92">
        <v>0</v>
      </c>
      <c r="Q51" s="93">
        <f>O51+P51</f>
        <v>4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0.25</v>
      </c>
      <c r="V51" s="82">
        <f>IFERROR(K51/SUM(Q51:Q52),"-")</f>
        <v>8333.3333333333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-50000</v>
      </c>
      <c r="AC51" s="85">
        <f>SUM(Y51:Y52)/SUM(K51:K52)</f>
        <v>0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0.25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>
        <v>1</v>
      </c>
      <c r="AX51" s="107">
        <f>IF(Q51=0,"",IF(AW51=0,"",(AW51/Q51)))</f>
        <v>0.25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0.25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1</v>
      </c>
      <c r="BY51" s="127">
        <f>IF(Q51=0,"",IF(BX51=0,"",(BX51/Q51)))</f>
        <v>0.25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165</v>
      </c>
      <c r="C52" s="189" t="s">
        <v>58</v>
      </c>
      <c r="D52" s="189"/>
      <c r="E52" s="189" t="s">
        <v>162</v>
      </c>
      <c r="F52" s="189" t="s">
        <v>163</v>
      </c>
      <c r="G52" s="189" t="s">
        <v>79</v>
      </c>
      <c r="H52" s="89"/>
      <c r="I52" s="89"/>
      <c r="J52" s="89"/>
      <c r="K52" s="181"/>
      <c r="L52" s="80">
        <v>3</v>
      </c>
      <c r="M52" s="80">
        <v>3</v>
      </c>
      <c r="N52" s="80">
        <v>2</v>
      </c>
      <c r="O52" s="91">
        <v>2</v>
      </c>
      <c r="P52" s="92">
        <v>0</v>
      </c>
      <c r="Q52" s="93">
        <f>O52+P52</f>
        <v>2</v>
      </c>
      <c r="R52" s="81">
        <f>IFERROR(Q52/N52,"-")</f>
        <v>1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0.5</v>
      </c>
      <c r="BH52" s="112">
        <v>1</v>
      </c>
      <c r="BI52" s="114">
        <f>IFERROR(BH52/BF52,"-")</f>
        <v>1</v>
      </c>
      <c r="BJ52" s="115">
        <v>33000</v>
      </c>
      <c r="BK52" s="116">
        <f>IFERROR(BJ52/BF52,"-")</f>
        <v>33000</v>
      </c>
      <c r="BL52" s="117"/>
      <c r="BM52" s="117"/>
      <c r="BN52" s="117">
        <v>1</v>
      </c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>
        <v>33000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</v>
      </c>
      <c r="B53" s="189" t="s">
        <v>166</v>
      </c>
      <c r="C53" s="189" t="s">
        <v>58</v>
      </c>
      <c r="D53" s="189"/>
      <c r="E53" s="189" t="s">
        <v>167</v>
      </c>
      <c r="F53" s="189" t="s">
        <v>60</v>
      </c>
      <c r="G53" s="189" t="s">
        <v>61</v>
      </c>
      <c r="H53" s="89" t="s">
        <v>157</v>
      </c>
      <c r="I53" s="89" t="s">
        <v>158</v>
      </c>
      <c r="J53" s="89" t="s">
        <v>168</v>
      </c>
      <c r="K53" s="181">
        <v>50000</v>
      </c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>
        <f>IFERROR(K53/SUM(Q53:Q54),"-")</f>
        <v>50000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-50000</v>
      </c>
      <c r="AC53" s="85">
        <f>SUM(Y53:Y54)/SUM(K53:K54)</f>
        <v>0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>
        <v>1</v>
      </c>
      <c r="AX53" s="107">
        <f>IF(Q53=0,"",IF(AW53=0,"",(AW53/Q53)))</f>
        <v>1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169</v>
      </c>
      <c r="C54" s="189" t="s">
        <v>58</v>
      </c>
      <c r="D54" s="189"/>
      <c r="E54" s="189" t="s">
        <v>167</v>
      </c>
      <c r="F54" s="189" t="s">
        <v>60</v>
      </c>
      <c r="G54" s="189" t="s">
        <v>79</v>
      </c>
      <c r="H54" s="89"/>
      <c r="I54" s="89"/>
      <c r="J54" s="89"/>
      <c r="K54" s="181"/>
      <c r="L54" s="80">
        <v>3</v>
      </c>
      <c r="M54" s="80">
        <v>3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170</v>
      </c>
      <c r="C55" s="189" t="s">
        <v>58</v>
      </c>
      <c r="D55" s="189"/>
      <c r="E55" s="189" t="s">
        <v>171</v>
      </c>
      <c r="F55" s="189" t="s">
        <v>128</v>
      </c>
      <c r="G55" s="189" t="s">
        <v>61</v>
      </c>
      <c r="H55" s="89" t="s">
        <v>157</v>
      </c>
      <c r="I55" s="89" t="s">
        <v>158</v>
      </c>
      <c r="J55" s="89" t="s">
        <v>172</v>
      </c>
      <c r="K55" s="181">
        <v>50000</v>
      </c>
      <c r="L55" s="80">
        <v>0</v>
      </c>
      <c r="M55" s="80">
        <v>0</v>
      </c>
      <c r="N55" s="80">
        <v>0</v>
      </c>
      <c r="O55" s="91">
        <v>3</v>
      </c>
      <c r="P55" s="92">
        <v>0</v>
      </c>
      <c r="Q55" s="93">
        <f>O55+P55</f>
        <v>3</v>
      </c>
      <c r="R55" s="81" t="str">
        <f>IFERROR(Q55/N55,"-")</f>
        <v>-</v>
      </c>
      <c r="S55" s="80">
        <v>0</v>
      </c>
      <c r="T55" s="80">
        <v>1</v>
      </c>
      <c r="U55" s="81">
        <f>IFERROR(T55/(Q55),"-")</f>
        <v>0.33333333333333</v>
      </c>
      <c r="V55" s="82">
        <f>IFERROR(K55/SUM(Q55:Q56),"-")</f>
        <v>12500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-50000</v>
      </c>
      <c r="AC55" s="85">
        <f>SUM(Y55:Y56)/SUM(K55:K56)</f>
        <v>0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2</v>
      </c>
      <c r="BG55" s="113">
        <f>IF(Q55=0,"",IF(BF55=0,"",(BF55/Q55)))</f>
        <v>0.66666666666667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173</v>
      </c>
      <c r="C56" s="189" t="s">
        <v>58</v>
      </c>
      <c r="D56" s="189"/>
      <c r="E56" s="189" t="s">
        <v>171</v>
      </c>
      <c r="F56" s="189" t="s">
        <v>128</v>
      </c>
      <c r="G56" s="189" t="s">
        <v>79</v>
      </c>
      <c r="H56" s="89"/>
      <c r="I56" s="89"/>
      <c r="J56" s="89"/>
      <c r="K56" s="181"/>
      <c r="L56" s="80">
        <v>5</v>
      </c>
      <c r="M56" s="80">
        <v>5</v>
      </c>
      <c r="N56" s="80">
        <v>1</v>
      </c>
      <c r="O56" s="91">
        <v>1</v>
      </c>
      <c r="P56" s="92">
        <v>0</v>
      </c>
      <c r="Q56" s="93">
        <f>O56+P56</f>
        <v>1</v>
      </c>
      <c r="R56" s="81">
        <f>IFERROR(Q56/N56,"-")</f>
        <v>1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>
        <v>1</v>
      </c>
      <c r="BY56" s="127">
        <f>IF(Q56=0,"",IF(BX56=0,"",(BX56/Q56)))</f>
        <v>1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174</v>
      </c>
      <c r="C57" s="189" t="s">
        <v>58</v>
      </c>
      <c r="D57" s="189"/>
      <c r="E57" s="189"/>
      <c r="F57" s="189"/>
      <c r="G57" s="189" t="s">
        <v>61</v>
      </c>
      <c r="H57" s="89" t="s">
        <v>175</v>
      </c>
      <c r="I57" s="89" t="s">
        <v>176</v>
      </c>
      <c r="J57" s="89" t="s">
        <v>177</v>
      </c>
      <c r="K57" s="181">
        <v>80000</v>
      </c>
      <c r="L57" s="80">
        <v>0</v>
      </c>
      <c r="M57" s="80">
        <v>0</v>
      </c>
      <c r="N57" s="80">
        <v>0</v>
      </c>
      <c r="O57" s="91">
        <v>10</v>
      </c>
      <c r="P57" s="92">
        <v>0</v>
      </c>
      <c r="Q57" s="93">
        <f>O57+P57</f>
        <v>10</v>
      </c>
      <c r="R57" s="81" t="str">
        <f>IFERROR(Q57/N57,"-")</f>
        <v>-</v>
      </c>
      <c r="S57" s="80">
        <v>0</v>
      </c>
      <c r="T57" s="80">
        <v>1</v>
      </c>
      <c r="U57" s="81">
        <f>IFERROR(T57/(Q57),"-")</f>
        <v>0.1</v>
      </c>
      <c r="V57" s="82">
        <f>IFERROR(K57/SUM(Q57:Q58),"-")</f>
        <v>8000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-80000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2</v>
      </c>
      <c r="AO57" s="101">
        <f>IF(Q57=0,"",IF(AN57=0,"",(AN57/Q57)))</f>
        <v>0.2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0.1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4</v>
      </c>
      <c r="BP57" s="120">
        <f>IF(Q57=0,"",IF(BO57=0,"",(BO57/Q57)))</f>
        <v>0.4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0.1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178</v>
      </c>
      <c r="C58" s="189" t="s">
        <v>58</v>
      </c>
      <c r="D58" s="189"/>
      <c r="E58" s="189"/>
      <c r="F58" s="189"/>
      <c r="G58" s="189" t="s">
        <v>79</v>
      </c>
      <c r="H58" s="89"/>
      <c r="I58" s="89"/>
      <c r="J58" s="89"/>
      <c r="K58" s="181"/>
      <c r="L58" s="80">
        <v>3</v>
      </c>
      <c r="M58" s="80">
        <v>3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1.3875</v>
      </c>
      <c r="B59" s="189" t="s">
        <v>179</v>
      </c>
      <c r="C59" s="189" t="s">
        <v>58</v>
      </c>
      <c r="D59" s="189"/>
      <c r="E59" s="189" t="s">
        <v>180</v>
      </c>
      <c r="F59" s="189" t="s">
        <v>181</v>
      </c>
      <c r="G59" s="189" t="s">
        <v>61</v>
      </c>
      <c r="H59" s="89" t="s">
        <v>62</v>
      </c>
      <c r="I59" s="89" t="s">
        <v>182</v>
      </c>
      <c r="J59" s="190" t="s">
        <v>183</v>
      </c>
      <c r="K59" s="181">
        <v>80000</v>
      </c>
      <c r="L59" s="80">
        <v>0</v>
      </c>
      <c r="M59" s="80">
        <v>0</v>
      </c>
      <c r="N59" s="80">
        <v>0</v>
      </c>
      <c r="O59" s="91">
        <v>2</v>
      </c>
      <c r="P59" s="92">
        <v>0</v>
      </c>
      <c r="Q59" s="93">
        <f>O59+P59</f>
        <v>2</v>
      </c>
      <c r="R59" s="81" t="str">
        <f>IFERROR(Q59/N59,"-")</f>
        <v>-</v>
      </c>
      <c r="S59" s="80">
        <v>1</v>
      </c>
      <c r="T59" s="80">
        <v>0</v>
      </c>
      <c r="U59" s="81">
        <f>IFERROR(T59/(Q59),"-")</f>
        <v>0</v>
      </c>
      <c r="V59" s="82">
        <f>IFERROR(K59/SUM(Q59:Q63),"-")</f>
        <v>6666.6666666667</v>
      </c>
      <c r="W59" s="83">
        <v>1</v>
      </c>
      <c r="X59" s="81">
        <f>IF(Q59=0,"-",W59/Q59)</f>
        <v>0.5</v>
      </c>
      <c r="Y59" s="186">
        <v>21000</v>
      </c>
      <c r="Z59" s="187">
        <f>IFERROR(Y59/Q59,"-")</f>
        <v>10500</v>
      </c>
      <c r="AA59" s="187">
        <f>IFERROR(Y59/W59,"-")</f>
        <v>21000</v>
      </c>
      <c r="AB59" s="181">
        <f>SUM(Y59:Y63)-SUM(K59:K63)</f>
        <v>31000</v>
      </c>
      <c r="AC59" s="85">
        <f>SUM(Y59:Y63)/SUM(K59:K63)</f>
        <v>1.3875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>
        <v>1</v>
      </c>
      <c r="BR59" s="122">
        <f>IFERROR(BQ59/BO59,"-")</f>
        <v>1</v>
      </c>
      <c r="BS59" s="123">
        <v>21000</v>
      </c>
      <c r="BT59" s="124">
        <f>IFERROR(BS59/BO59,"-")</f>
        <v>21000</v>
      </c>
      <c r="BU59" s="125"/>
      <c r="BV59" s="125"/>
      <c r="BW59" s="125">
        <v>1</v>
      </c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0.5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1</v>
      </c>
      <c r="CQ59" s="141">
        <v>21000</v>
      </c>
      <c r="CR59" s="141">
        <v>21000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184</v>
      </c>
      <c r="C60" s="189" t="s">
        <v>58</v>
      </c>
      <c r="D60" s="189"/>
      <c r="E60" s="189" t="s">
        <v>185</v>
      </c>
      <c r="F60" s="189" t="s">
        <v>186</v>
      </c>
      <c r="G60" s="189" t="s">
        <v>61</v>
      </c>
      <c r="H60" s="89" t="s">
        <v>62</v>
      </c>
      <c r="I60" s="89" t="s">
        <v>182</v>
      </c>
      <c r="J60" s="190" t="s">
        <v>110</v>
      </c>
      <c r="K60" s="181"/>
      <c r="L60" s="80">
        <v>0</v>
      </c>
      <c r="M60" s="80">
        <v>0</v>
      </c>
      <c r="N60" s="80">
        <v>0</v>
      </c>
      <c r="O60" s="91">
        <v>2</v>
      </c>
      <c r="P60" s="92">
        <v>0</v>
      </c>
      <c r="Q60" s="93">
        <f>O60+P60</f>
        <v>2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2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187</v>
      </c>
      <c r="C61" s="189" t="s">
        <v>58</v>
      </c>
      <c r="D61" s="189"/>
      <c r="E61" s="189" t="s">
        <v>188</v>
      </c>
      <c r="F61" s="189" t="s">
        <v>189</v>
      </c>
      <c r="G61" s="189" t="s">
        <v>61</v>
      </c>
      <c r="H61" s="89" t="s">
        <v>62</v>
      </c>
      <c r="I61" s="89" t="s">
        <v>182</v>
      </c>
      <c r="J61" s="190" t="s">
        <v>120</v>
      </c>
      <c r="K61" s="181"/>
      <c r="L61" s="80">
        <v>0</v>
      </c>
      <c r="M61" s="80">
        <v>0</v>
      </c>
      <c r="N61" s="80">
        <v>0</v>
      </c>
      <c r="O61" s="91">
        <v>4</v>
      </c>
      <c r="P61" s="92">
        <v>0</v>
      </c>
      <c r="Q61" s="93">
        <f>O61+P61</f>
        <v>4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0.75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0.25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190</v>
      </c>
      <c r="C62" s="189" t="s">
        <v>58</v>
      </c>
      <c r="D62" s="189"/>
      <c r="E62" s="189" t="s">
        <v>191</v>
      </c>
      <c r="F62" s="189" t="s">
        <v>192</v>
      </c>
      <c r="G62" s="189" t="s">
        <v>61</v>
      </c>
      <c r="H62" s="89" t="s">
        <v>62</v>
      </c>
      <c r="I62" s="89" t="s">
        <v>182</v>
      </c>
      <c r="J62" s="190" t="s">
        <v>193</v>
      </c>
      <c r="K62" s="181"/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0.33333333333333</v>
      </c>
      <c r="Y62" s="186">
        <v>3000</v>
      </c>
      <c r="Z62" s="187">
        <f>IFERROR(Y62/Q62,"-")</f>
        <v>1000</v>
      </c>
      <c r="AA62" s="187">
        <f>IFERROR(Y62/W62,"-")</f>
        <v>3000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0.33333333333333</v>
      </c>
      <c r="BH62" s="112">
        <v>1</v>
      </c>
      <c r="BI62" s="114">
        <f>IFERROR(BH62/BF62,"-")</f>
        <v>1</v>
      </c>
      <c r="BJ62" s="115">
        <v>3000</v>
      </c>
      <c r="BK62" s="116">
        <f>IFERROR(BJ62/BF62,"-")</f>
        <v>3000</v>
      </c>
      <c r="BL62" s="117">
        <v>1</v>
      </c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1</v>
      </c>
      <c r="BY62" s="127">
        <f>IF(Q62=0,"",IF(BX62=0,"",(BX62/Q62)))</f>
        <v>0.33333333333333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>
        <v>1</v>
      </c>
      <c r="CH62" s="134">
        <f>IF(Q62=0,"",IF(CG62=0,"",(CG62/Q62)))</f>
        <v>0.33333333333333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1</v>
      </c>
      <c r="CQ62" s="141">
        <v>3000</v>
      </c>
      <c r="CR62" s="141">
        <v>3000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194</v>
      </c>
      <c r="C63" s="189" t="s">
        <v>58</v>
      </c>
      <c r="D63" s="189"/>
      <c r="E63" s="189" t="s">
        <v>78</v>
      </c>
      <c r="F63" s="189" t="s">
        <v>78</v>
      </c>
      <c r="G63" s="189" t="s">
        <v>79</v>
      </c>
      <c r="H63" s="89" t="s">
        <v>195</v>
      </c>
      <c r="I63" s="89"/>
      <c r="J63" s="89"/>
      <c r="K63" s="181"/>
      <c r="L63" s="80">
        <v>16</v>
      </c>
      <c r="M63" s="80">
        <v>9</v>
      </c>
      <c r="N63" s="80">
        <v>3</v>
      </c>
      <c r="O63" s="91">
        <v>1</v>
      </c>
      <c r="P63" s="92">
        <v>0</v>
      </c>
      <c r="Q63" s="93">
        <f>O63+P63</f>
        <v>1</v>
      </c>
      <c r="R63" s="81">
        <f>IFERROR(Q63/N63,"-")</f>
        <v>0.33333333333333</v>
      </c>
      <c r="S63" s="80">
        <v>1</v>
      </c>
      <c r="T63" s="80">
        <v>0</v>
      </c>
      <c r="U63" s="81">
        <f>IFERROR(T63/(Q63),"-")</f>
        <v>0</v>
      </c>
      <c r="V63" s="82"/>
      <c r="W63" s="83">
        <v>1</v>
      </c>
      <c r="X63" s="81">
        <f>IF(Q63=0,"-",W63/Q63)</f>
        <v>1</v>
      </c>
      <c r="Y63" s="186">
        <v>87000</v>
      </c>
      <c r="Z63" s="187">
        <f>IFERROR(Y63/Q63,"-")</f>
        <v>87000</v>
      </c>
      <c r="AA63" s="187">
        <f>IFERROR(Y63/W63,"-")</f>
        <v>87000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1</v>
      </c>
      <c r="BQ63" s="121">
        <v>1</v>
      </c>
      <c r="BR63" s="122">
        <f>IFERROR(BQ63/BO63,"-")</f>
        <v>1</v>
      </c>
      <c r="BS63" s="123">
        <v>87000</v>
      </c>
      <c r="BT63" s="124">
        <f>IFERROR(BS63/BO63,"-")</f>
        <v>87000</v>
      </c>
      <c r="BU63" s="125"/>
      <c r="BV63" s="125"/>
      <c r="BW63" s="125">
        <v>1</v>
      </c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87000</v>
      </c>
      <c r="CR63" s="141">
        <v>87000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30"/>
      <c r="B64" s="86"/>
      <c r="C64" s="86"/>
      <c r="D64" s="87"/>
      <c r="E64" s="87"/>
      <c r="F64" s="87"/>
      <c r="G64" s="88"/>
      <c r="H64" s="89"/>
      <c r="I64" s="89"/>
      <c r="J64" s="89"/>
      <c r="K64" s="182"/>
      <c r="L64" s="34"/>
      <c r="M64" s="34"/>
      <c r="N64" s="31"/>
      <c r="O64" s="23"/>
      <c r="P64" s="23"/>
      <c r="Q64" s="23"/>
      <c r="R64" s="32"/>
      <c r="S64" s="32"/>
      <c r="T64" s="23"/>
      <c r="U64" s="32"/>
      <c r="V64" s="25"/>
      <c r="W64" s="25"/>
      <c r="X64" s="25"/>
      <c r="Y64" s="188"/>
      <c r="Z64" s="188"/>
      <c r="AA64" s="188"/>
      <c r="AB64" s="188"/>
      <c r="AC64" s="33"/>
      <c r="AD64" s="58"/>
      <c r="AE64" s="62"/>
      <c r="AF64" s="63"/>
      <c r="AG64" s="62"/>
      <c r="AH64" s="66"/>
      <c r="AI64" s="67"/>
      <c r="AJ64" s="68"/>
      <c r="AK64" s="69"/>
      <c r="AL64" s="69"/>
      <c r="AM64" s="69"/>
      <c r="AN64" s="62"/>
      <c r="AO64" s="63"/>
      <c r="AP64" s="62"/>
      <c r="AQ64" s="66"/>
      <c r="AR64" s="67"/>
      <c r="AS64" s="68"/>
      <c r="AT64" s="69"/>
      <c r="AU64" s="69"/>
      <c r="AV64" s="69"/>
      <c r="AW64" s="62"/>
      <c r="AX64" s="63"/>
      <c r="AY64" s="62"/>
      <c r="AZ64" s="66"/>
      <c r="BA64" s="67"/>
      <c r="BB64" s="68"/>
      <c r="BC64" s="69"/>
      <c r="BD64" s="69"/>
      <c r="BE64" s="69"/>
      <c r="BF64" s="62"/>
      <c r="BG64" s="63"/>
      <c r="BH64" s="62"/>
      <c r="BI64" s="66"/>
      <c r="BJ64" s="67"/>
      <c r="BK64" s="68"/>
      <c r="BL64" s="69"/>
      <c r="BM64" s="69"/>
      <c r="BN64" s="69"/>
      <c r="BO64" s="64"/>
      <c r="BP64" s="65"/>
      <c r="BQ64" s="62"/>
      <c r="BR64" s="66"/>
      <c r="BS64" s="67"/>
      <c r="BT64" s="68"/>
      <c r="BU64" s="69"/>
      <c r="BV64" s="69"/>
      <c r="BW64" s="69"/>
      <c r="BX64" s="64"/>
      <c r="BY64" s="65"/>
      <c r="BZ64" s="62"/>
      <c r="CA64" s="66"/>
      <c r="CB64" s="67"/>
      <c r="CC64" s="68"/>
      <c r="CD64" s="69"/>
      <c r="CE64" s="69"/>
      <c r="CF64" s="69"/>
      <c r="CG64" s="64"/>
      <c r="CH64" s="65"/>
      <c r="CI64" s="62"/>
      <c r="CJ64" s="66"/>
      <c r="CK64" s="67"/>
      <c r="CL64" s="68"/>
      <c r="CM64" s="69"/>
      <c r="CN64" s="69"/>
      <c r="CO64" s="69"/>
      <c r="CP64" s="70"/>
      <c r="CQ64" s="67"/>
      <c r="CR64" s="67"/>
      <c r="CS64" s="67"/>
      <c r="CT64" s="71"/>
    </row>
    <row r="65" spans="1:99">
      <c r="A65" s="30"/>
      <c r="B65" s="37"/>
      <c r="C65" s="37"/>
      <c r="D65" s="21"/>
      <c r="E65" s="21"/>
      <c r="F65" s="21"/>
      <c r="G65" s="22"/>
      <c r="H65" s="36"/>
      <c r="I65" s="36"/>
      <c r="J65" s="74"/>
      <c r="K65" s="183"/>
      <c r="L65" s="34"/>
      <c r="M65" s="34"/>
      <c r="N65" s="31"/>
      <c r="O65" s="23"/>
      <c r="P65" s="23"/>
      <c r="Q65" s="23"/>
      <c r="R65" s="32"/>
      <c r="S65" s="32"/>
      <c r="T65" s="23"/>
      <c r="U65" s="32"/>
      <c r="V65" s="25"/>
      <c r="W65" s="25"/>
      <c r="X65" s="25"/>
      <c r="Y65" s="188"/>
      <c r="Z65" s="188"/>
      <c r="AA65" s="188"/>
      <c r="AB65" s="188"/>
      <c r="AC65" s="33"/>
      <c r="AD65" s="60"/>
      <c r="AE65" s="62"/>
      <c r="AF65" s="63"/>
      <c r="AG65" s="62"/>
      <c r="AH65" s="66"/>
      <c r="AI65" s="67"/>
      <c r="AJ65" s="68"/>
      <c r="AK65" s="69"/>
      <c r="AL65" s="69"/>
      <c r="AM65" s="69"/>
      <c r="AN65" s="62"/>
      <c r="AO65" s="63"/>
      <c r="AP65" s="62"/>
      <c r="AQ65" s="66"/>
      <c r="AR65" s="67"/>
      <c r="AS65" s="68"/>
      <c r="AT65" s="69"/>
      <c r="AU65" s="69"/>
      <c r="AV65" s="69"/>
      <c r="AW65" s="62"/>
      <c r="AX65" s="63"/>
      <c r="AY65" s="62"/>
      <c r="AZ65" s="66"/>
      <c r="BA65" s="67"/>
      <c r="BB65" s="68"/>
      <c r="BC65" s="69"/>
      <c r="BD65" s="69"/>
      <c r="BE65" s="69"/>
      <c r="BF65" s="62"/>
      <c r="BG65" s="63"/>
      <c r="BH65" s="62"/>
      <c r="BI65" s="66"/>
      <c r="BJ65" s="67"/>
      <c r="BK65" s="68"/>
      <c r="BL65" s="69"/>
      <c r="BM65" s="69"/>
      <c r="BN65" s="69"/>
      <c r="BO65" s="64"/>
      <c r="BP65" s="65"/>
      <c r="BQ65" s="62"/>
      <c r="BR65" s="66"/>
      <c r="BS65" s="67"/>
      <c r="BT65" s="68"/>
      <c r="BU65" s="69"/>
      <c r="BV65" s="69"/>
      <c r="BW65" s="69"/>
      <c r="BX65" s="64"/>
      <c r="BY65" s="65"/>
      <c r="BZ65" s="62"/>
      <c r="CA65" s="66"/>
      <c r="CB65" s="67"/>
      <c r="CC65" s="68"/>
      <c r="CD65" s="69"/>
      <c r="CE65" s="69"/>
      <c r="CF65" s="69"/>
      <c r="CG65" s="64"/>
      <c r="CH65" s="65"/>
      <c r="CI65" s="62"/>
      <c r="CJ65" s="66"/>
      <c r="CK65" s="67"/>
      <c r="CL65" s="68"/>
      <c r="CM65" s="69"/>
      <c r="CN65" s="69"/>
      <c r="CO65" s="69"/>
      <c r="CP65" s="70"/>
      <c r="CQ65" s="67"/>
      <c r="CR65" s="67"/>
      <c r="CS65" s="67"/>
      <c r="CT65" s="71"/>
    </row>
    <row r="66" spans="1:99">
      <c r="A66" s="19">
        <f>AC66</f>
        <v>0.73589743589744</v>
      </c>
      <c r="B66" s="39"/>
      <c r="C66" s="39"/>
      <c r="D66" s="39"/>
      <c r="E66" s="39"/>
      <c r="F66" s="39"/>
      <c r="G66" s="39"/>
      <c r="H66" s="40" t="s">
        <v>196</v>
      </c>
      <c r="I66" s="40"/>
      <c r="J66" s="40"/>
      <c r="K66" s="184">
        <f>SUM(K6:K65)</f>
        <v>3120000</v>
      </c>
      <c r="L66" s="41">
        <f>SUM(L6:L65)</f>
        <v>415</v>
      </c>
      <c r="M66" s="41">
        <f>SUM(M6:M65)</f>
        <v>262</v>
      </c>
      <c r="N66" s="41">
        <f>SUM(N6:N65)</f>
        <v>169</v>
      </c>
      <c r="O66" s="41">
        <f>SUM(O6:O65)</f>
        <v>307</v>
      </c>
      <c r="P66" s="41">
        <f>SUM(P6:P65)</f>
        <v>3</v>
      </c>
      <c r="Q66" s="41">
        <f>SUM(Q6:Q65)</f>
        <v>310</v>
      </c>
      <c r="R66" s="42">
        <f>IFERROR(Q66/N66,"-")</f>
        <v>1.8343195266272</v>
      </c>
      <c r="S66" s="77">
        <f>SUM(S6:S65)</f>
        <v>21</v>
      </c>
      <c r="T66" s="77">
        <f>SUM(T6:T65)</f>
        <v>34</v>
      </c>
      <c r="U66" s="42">
        <f>IFERROR(S66/Q66,"-")</f>
        <v>0.067741935483871</v>
      </c>
      <c r="V66" s="43">
        <f>IFERROR(K66/Q66,"-")</f>
        <v>10064.516129032</v>
      </c>
      <c r="W66" s="44">
        <f>SUM(W6:W65)</f>
        <v>27</v>
      </c>
      <c r="X66" s="42">
        <f>IFERROR(W66/Q66,"-")</f>
        <v>0.087096774193548</v>
      </c>
      <c r="Y66" s="184">
        <f>SUM(Y6:Y65)</f>
        <v>2296000</v>
      </c>
      <c r="Z66" s="184">
        <f>IFERROR(Y66/Q66,"-")</f>
        <v>7406.4516129032</v>
      </c>
      <c r="AA66" s="184">
        <f>IFERROR(Y66/W66,"-")</f>
        <v>85037.037037037</v>
      </c>
      <c r="AB66" s="184">
        <f>Y66-K66</f>
        <v>-824000</v>
      </c>
      <c r="AC66" s="46">
        <f>Y66/K66</f>
        <v>0.73589743589744</v>
      </c>
      <c r="AD66" s="59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6"/>
    <mergeCell ref="K12:K16"/>
    <mergeCell ref="V12:V16"/>
    <mergeCell ref="AB12:AB16"/>
    <mergeCell ref="AC12:AC16"/>
    <mergeCell ref="A17:A20"/>
    <mergeCell ref="K17:K20"/>
    <mergeCell ref="V17:V20"/>
    <mergeCell ref="AB17:AB20"/>
    <mergeCell ref="AC17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3"/>
    <mergeCell ref="K59:K63"/>
    <mergeCell ref="V59:V63"/>
    <mergeCell ref="AB59:AB63"/>
    <mergeCell ref="AC59:AC6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</v>
      </c>
      <c r="B6" s="189" t="s">
        <v>198</v>
      </c>
      <c r="C6" s="189" t="s">
        <v>58</v>
      </c>
      <c r="D6" s="189" t="s">
        <v>199</v>
      </c>
      <c r="E6" s="189" t="s">
        <v>200</v>
      </c>
      <c r="F6" s="189" t="s">
        <v>201</v>
      </c>
      <c r="G6" s="189" t="s">
        <v>61</v>
      </c>
      <c r="H6" s="89" t="s">
        <v>202</v>
      </c>
      <c r="I6" s="89" t="s">
        <v>203</v>
      </c>
      <c r="J6" s="89" t="s">
        <v>204</v>
      </c>
      <c r="K6" s="181">
        <v>60000</v>
      </c>
      <c r="L6" s="80">
        <v>0</v>
      </c>
      <c r="M6" s="80">
        <v>0</v>
      </c>
      <c r="N6" s="80">
        <v>0</v>
      </c>
      <c r="O6" s="91">
        <v>22</v>
      </c>
      <c r="P6" s="92">
        <v>0</v>
      </c>
      <c r="Q6" s="93">
        <f>O6+P6</f>
        <v>22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0.090909090909091</v>
      </c>
      <c r="V6" s="82">
        <f>IFERROR(K6/SUM(Q6:Q7),"-")</f>
        <v>2307.6923076923</v>
      </c>
      <c r="W6" s="83">
        <v>2</v>
      </c>
      <c r="X6" s="81">
        <f>IF(Q6=0,"-",W6/Q6)</f>
        <v>0.090909090909091</v>
      </c>
      <c r="Y6" s="186">
        <v>30000</v>
      </c>
      <c r="Z6" s="187">
        <f>IFERROR(Y6/Q6,"-")</f>
        <v>1363.6363636364</v>
      </c>
      <c r="AA6" s="187">
        <f>IFERROR(Y6/W6,"-")</f>
        <v>15000</v>
      </c>
      <c r="AB6" s="181">
        <f>SUM(Y6:Y7)-SUM(K6:K7)</f>
        <v>-30000</v>
      </c>
      <c r="AC6" s="85">
        <f>SUM(Y6:Y7)/SUM(K6:K7)</f>
        <v>0.5</v>
      </c>
      <c r="AD6" s="78"/>
      <c r="AE6" s="94">
        <v>1</v>
      </c>
      <c r="AF6" s="95">
        <f>IF(Q6=0,"",IF(AE6=0,"",(AE6/Q6)))</f>
        <v>0.045454545454545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0.27272727272727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0.13636363636364</v>
      </c>
      <c r="AY6" s="106">
        <v>1</v>
      </c>
      <c r="AZ6" s="108">
        <f>IFERROR(AY6/AW6,"-")</f>
        <v>0.33333333333333</v>
      </c>
      <c r="BA6" s="109">
        <v>20000</v>
      </c>
      <c r="BB6" s="110">
        <f>IFERROR(BA6/AW6,"-")</f>
        <v>6666.6666666667</v>
      </c>
      <c r="BC6" s="111"/>
      <c r="BD6" s="111">
        <v>1</v>
      </c>
      <c r="BE6" s="111"/>
      <c r="BF6" s="112">
        <v>7</v>
      </c>
      <c r="BG6" s="113">
        <f>IF(Q6=0,"",IF(BF6=0,"",(BF6/Q6)))</f>
        <v>0.31818181818182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0.13636363636364</v>
      </c>
      <c r="BQ6" s="121">
        <v>1</v>
      </c>
      <c r="BR6" s="122">
        <f>IFERROR(BQ6/BO6,"-")</f>
        <v>0.33333333333333</v>
      </c>
      <c r="BS6" s="123">
        <v>10000</v>
      </c>
      <c r="BT6" s="124">
        <f>IFERROR(BS6/BO6,"-")</f>
        <v>3333.3333333333</v>
      </c>
      <c r="BU6" s="125">
        <v>1</v>
      </c>
      <c r="BV6" s="125"/>
      <c r="BW6" s="125"/>
      <c r="BX6" s="126">
        <v>2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30000</v>
      </c>
      <c r="CR6" s="141">
        <v>20000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205</v>
      </c>
      <c r="C7" s="189" t="s">
        <v>58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32</v>
      </c>
      <c r="M7" s="80">
        <v>13</v>
      </c>
      <c r="N7" s="80">
        <v>9</v>
      </c>
      <c r="O7" s="91">
        <v>4</v>
      </c>
      <c r="P7" s="92">
        <v>0</v>
      </c>
      <c r="Q7" s="93">
        <f>O7+P7</f>
        <v>4</v>
      </c>
      <c r="R7" s="81">
        <f>IFERROR(Q7/N7,"-")</f>
        <v>0.44444444444444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0.00010810810810811</v>
      </c>
      <c r="B8" s="189" t="s">
        <v>206</v>
      </c>
      <c r="C8" s="189" t="s">
        <v>58</v>
      </c>
      <c r="D8" s="189" t="s">
        <v>207</v>
      </c>
      <c r="E8" s="189" t="s">
        <v>208</v>
      </c>
      <c r="F8" s="189" t="s">
        <v>201</v>
      </c>
      <c r="G8" s="189" t="s">
        <v>61</v>
      </c>
      <c r="H8" s="89" t="s">
        <v>209</v>
      </c>
      <c r="I8" s="89" t="s">
        <v>210</v>
      </c>
      <c r="J8" s="89"/>
      <c r="K8" s="181">
        <v>370000</v>
      </c>
      <c r="L8" s="80">
        <v>0</v>
      </c>
      <c r="M8" s="80">
        <v>0</v>
      </c>
      <c r="N8" s="80">
        <v>0</v>
      </c>
      <c r="O8" s="91">
        <v>43</v>
      </c>
      <c r="P8" s="92">
        <v>0</v>
      </c>
      <c r="Q8" s="93">
        <f>O8+P8</f>
        <v>43</v>
      </c>
      <c r="R8" s="81" t="str">
        <f>IFERROR(Q8/N8,"-")</f>
        <v>-</v>
      </c>
      <c r="S8" s="80">
        <v>3</v>
      </c>
      <c r="T8" s="80">
        <v>5</v>
      </c>
      <c r="U8" s="81">
        <f>IFERROR(T8/(Q8),"-")</f>
        <v>0.11627906976744</v>
      </c>
      <c r="V8" s="82">
        <f>IFERROR(K8/SUM(Q8:Q9),"-")</f>
        <v>7115.3846153846</v>
      </c>
      <c r="W8" s="83">
        <v>1</v>
      </c>
      <c r="X8" s="81">
        <f>IF(Q8=0,"-",W8/Q8)</f>
        <v>0.023255813953488</v>
      </c>
      <c r="Y8" s="186">
        <v>40</v>
      </c>
      <c r="Z8" s="187">
        <f>IFERROR(Y8/Q8,"-")</f>
        <v>0.93023255813953</v>
      </c>
      <c r="AA8" s="187">
        <f>IFERROR(Y8/W8,"-")</f>
        <v>40</v>
      </c>
      <c r="AB8" s="181">
        <f>SUM(Y8:Y9)-SUM(K8:K9)</f>
        <v>-369960</v>
      </c>
      <c r="AC8" s="85">
        <f>SUM(Y8:Y9)/SUM(K8:K9)</f>
        <v>0.00010810810810811</v>
      </c>
      <c r="AD8" s="78"/>
      <c r="AE8" s="94">
        <v>1</v>
      </c>
      <c r="AF8" s="95">
        <f>IF(Q8=0,"",IF(AE8=0,"",(AE8/Q8)))</f>
        <v>0.023255813953488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10</v>
      </c>
      <c r="AO8" s="101">
        <f>IF(Q8=0,"",IF(AN8=0,"",(AN8/Q8)))</f>
        <v>0.23255813953488</v>
      </c>
      <c r="AP8" s="100">
        <v>1</v>
      </c>
      <c r="AQ8" s="102">
        <f>IFERROR(AP8/AN8,"-")</f>
        <v>0.1</v>
      </c>
      <c r="AR8" s="103">
        <v>40</v>
      </c>
      <c r="AS8" s="104">
        <f>IFERROR(AR8/AN8,"-")</f>
        <v>4</v>
      </c>
      <c r="AT8" s="105">
        <v>1</v>
      </c>
      <c r="AU8" s="105"/>
      <c r="AV8" s="105"/>
      <c r="AW8" s="106">
        <v>4</v>
      </c>
      <c r="AX8" s="107">
        <f>IF(Q8=0,"",IF(AW8=0,"",(AW8/Q8)))</f>
        <v>0.093023255813953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0.16279069767442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12</v>
      </c>
      <c r="BP8" s="120">
        <f>IF(Q8=0,"",IF(BO8=0,"",(BO8/Q8)))</f>
        <v>0.27906976744186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9</v>
      </c>
      <c r="BY8" s="127">
        <f>IF(Q8=0,"",IF(BX8=0,"",(BX8/Q8)))</f>
        <v>0.2093023255814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40</v>
      </c>
      <c r="CR8" s="141">
        <v>40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211</v>
      </c>
      <c r="C9" s="189" t="s">
        <v>58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107</v>
      </c>
      <c r="M9" s="80">
        <v>55</v>
      </c>
      <c r="N9" s="80">
        <v>27</v>
      </c>
      <c r="O9" s="91">
        <v>9</v>
      </c>
      <c r="P9" s="92">
        <v>0</v>
      </c>
      <c r="Q9" s="93">
        <f>O9+P9</f>
        <v>9</v>
      </c>
      <c r="R9" s="81">
        <f>IFERROR(Q9/N9,"-")</f>
        <v>0.33333333333333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0.22222222222222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0.33333333333333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0.11111111111111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1.1513846153846</v>
      </c>
      <c r="B10" s="189" t="s">
        <v>212</v>
      </c>
      <c r="C10" s="189" t="s">
        <v>213</v>
      </c>
      <c r="D10" s="189" t="s">
        <v>214</v>
      </c>
      <c r="E10" s="189" t="s">
        <v>215</v>
      </c>
      <c r="F10" s="189"/>
      <c r="G10" s="189" t="s">
        <v>216</v>
      </c>
      <c r="H10" s="89" t="s">
        <v>217</v>
      </c>
      <c r="I10" s="89" t="s">
        <v>218</v>
      </c>
      <c r="J10" s="89" t="s">
        <v>219</v>
      </c>
      <c r="K10" s="181">
        <v>65000</v>
      </c>
      <c r="L10" s="80">
        <v>34</v>
      </c>
      <c r="M10" s="80">
        <v>0</v>
      </c>
      <c r="N10" s="80">
        <v>67</v>
      </c>
      <c r="O10" s="91">
        <v>13</v>
      </c>
      <c r="P10" s="92">
        <v>0</v>
      </c>
      <c r="Q10" s="93">
        <f>O10+P10</f>
        <v>13</v>
      </c>
      <c r="R10" s="81">
        <f>IFERROR(Q10/N10,"-")</f>
        <v>0.19402985074627</v>
      </c>
      <c r="S10" s="80">
        <v>3</v>
      </c>
      <c r="T10" s="80">
        <v>2</v>
      </c>
      <c r="U10" s="81">
        <f>IFERROR(T10/(Q10),"-")</f>
        <v>0.15384615384615</v>
      </c>
      <c r="V10" s="82">
        <f>IFERROR(K10/SUM(Q10:Q11),"-")</f>
        <v>2708.3333333333</v>
      </c>
      <c r="W10" s="83">
        <v>4</v>
      </c>
      <c r="X10" s="81">
        <f>IF(Q10=0,"-",W10/Q10)</f>
        <v>0.30769230769231</v>
      </c>
      <c r="Y10" s="186">
        <v>53840</v>
      </c>
      <c r="Z10" s="187">
        <f>IFERROR(Y10/Q10,"-")</f>
        <v>4141.5384615385</v>
      </c>
      <c r="AA10" s="187">
        <f>IFERROR(Y10/W10,"-")</f>
        <v>13460</v>
      </c>
      <c r="AB10" s="181">
        <f>SUM(Y10:Y11)-SUM(K10:K11)</f>
        <v>9840</v>
      </c>
      <c r="AC10" s="85">
        <f>SUM(Y10:Y11)/SUM(K10:K11)</f>
        <v>1.1513846153846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0.15384615384615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3</v>
      </c>
      <c r="AX10" s="107">
        <f>IF(Q10=0,"",IF(AW10=0,"",(AW10/Q10)))</f>
        <v>0.23076923076923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0.076923076923077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6</v>
      </c>
      <c r="BP10" s="120">
        <f>IF(Q10=0,"",IF(BO10=0,"",(BO10/Q10)))</f>
        <v>0.46153846153846</v>
      </c>
      <c r="BQ10" s="121">
        <v>4</v>
      </c>
      <c r="BR10" s="122">
        <f>IFERROR(BQ10/BO10,"-")</f>
        <v>0.66666666666667</v>
      </c>
      <c r="BS10" s="123">
        <v>53840</v>
      </c>
      <c r="BT10" s="124">
        <f>IFERROR(BS10/BO10,"-")</f>
        <v>8973.3333333333</v>
      </c>
      <c r="BU10" s="125">
        <v>2</v>
      </c>
      <c r="BV10" s="125">
        <v>2</v>
      </c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0.076923076923077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4</v>
      </c>
      <c r="CQ10" s="141">
        <v>53840</v>
      </c>
      <c r="CR10" s="141">
        <v>40000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220</v>
      </c>
      <c r="C11" s="189" t="s">
        <v>213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49</v>
      </c>
      <c r="M11" s="80">
        <v>34</v>
      </c>
      <c r="N11" s="80">
        <v>16</v>
      </c>
      <c r="O11" s="91">
        <v>11</v>
      </c>
      <c r="P11" s="92">
        <v>0</v>
      </c>
      <c r="Q11" s="93">
        <f>O11+P11</f>
        <v>11</v>
      </c>
      <c r="R11" s="81">
        <f>IFERROR(Q11/N11,"-")</f>
        <v>0.6875</v>
      </c>
      <c r="S11" s="80">
        <v>3</v>
      </c>
      <c r="T11" s="80">
        <v>1</v>
      </c>
      <c r="U11" s="81">
        <f>IFERROR(T11/(Q11),"-")</f>
        <v>0.090909090909091</v>
      </c>
      <c r="V11" s="82"/>
      <c r="W11" s="83">
        <v>1</v>
      </c>
      <c r="X11" s="81">
        <f>IF(Q11=0,"-",W11/Q11)</f>
        <v>0.090909090909091</v>
      </c>
      <c r="Y11" s="186">
        <v>21000</v>
      </c>
      <c r="Z11" s="187">
        <f>IFERROR(Y11/Q11,"-")</f>
        <v>1909.0909090909</v>
      </c>
      <c r="AA11" s="187">
        <f>IFERROR(Y11/W11,"-")</f>
        <v>21000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0.27272727272727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0.54545454545455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0.18181818181818</v>
      </c>
      <c r="BZ11" s="128">
        <v>1</v>
      </c>
      <c r="CA11" s="129">
        <f>IFERROR(BZ11/BX11,"-")</f>
        <v>0.5</v>
      </c>
      <c r="CB11" s="130">
        <v>21000</v>
      </c>
      <c r="CC11" s="131">
        <f>IFERROR(CB11/BX11,"-")</f>
        <v>10500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21000</v>
      </c>
      <c r="CR11" s="141">
        <v>21000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0.21187878787879</v>
      </c>
      <c r="B14" s="39"/>
      <c r="C14" s="39"/>
      <c r="D14" s="39"/>
      <c r="E14" s="39"/>
      <c r="F14" s="39"/>
      <c r="G14" s="39"/>
      <c r="H14" s="40" t="s">
        <v>221</v>
      </c>
      <c r="I14" s="40"/>
      <c r="J14" s="40"/>
      <c r="K14" s="184">
        <f>SUM(K6:K13)</f>
        <v>495000</v>
      </c>
      <c r="L14" s="41">
        <f>SUM(L6:L13)</f>
        <v>222</v>
      </c>
      <c r="M14" s="41">
        <f>SUM(M6:M13)</f>
        <v>102</v>
      </c>
      <c r="N14" s="41">
        <f>SUM(N6:N13)</f>
        <v>119</v>
      </c>
      <c r="O14" s="41">
        <f>SUM(O6:O13)</f>
        <v>102</v>
      </c>
      <c r="P14" s="41">
        <f>SUM(P6:P13)</f>
        <v>0</v>
      </c>
      <c r="Q14" s="41">
        <f>SUM(Q6:Q13)</f>
        <v>102</v>
      </c>
      <c r="R14" s="42">
        <f>IFERROR(Q14/N14,"-")</f>
        <v>0.85714285714286</v>
      </c>
      <c r="S14" s="77">
        <f>SUM(S6:S13)</f>
        <v>9</v>
      </c>
      <c r="T14" s="77">
        <f>SUM(T6:T13)</f>
        <v>10</v>
      </c>
      <c r="U14" s="42">
        <f>IFERROR(S14/Q14,"-")</f>
        <v>0.088235294117647</v>
      </c>
      <c r="V14" s="43">
        <f>IFERROR(K14/Q14,"-")</f>
        <v>4852.9411764706</v>
      </c>
      <c r="W14" s="44">
        <f>SUM(W6:W13)</f>
        <v>8</v>
      </c>
      <c r="X14" s="42">
        <f>IFERROR(W14/Q14,"-")</f>
        <v>0.07843137254902</v>
      </c>
      <c r="Y14" s="184">
        <f>SUM(Y6:Y13)</f>
        <v>104880</v>
      </c>
      <c r="Z14" s="184">
        <f>IFERROR(Y14/Q14,"-")</f>
        <v>1028.2352941176</v>
      </c>
      <c r="AA14" s="184">
        <f>IFERROR(Y14/W14,"-")</f>
        <v>13110</v>
      </c>
      <c r="AB14" s="184">
        <f>Y14-K14</f>
        <v>-390120</v>
      </c>
      <c r="AC14" s="46">
        <f>Y14/K14</f>
        <v>0.21187878787879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1.088</v>
      </c>
      <c r="B6" s="189" t="s">
        <v>223</v>
      </c>
      <c r="C6" s="189" t="s">
        <v>213</v>
      </c>
      <c r="D6" s="189" t="s">
        <v>214</v>
      </c>
      <c r="E6" s="189" t="s">
        <v>224</v>
      </c>
      <c r="F6" s="189" t="s">
        <v>225</v>
      </c>
      <c r="G6" s="189" t="s">
        <v>216</v>
      </c>
      <c r="H6" s="89" t="s">
        <v>226</v>
      </c>
      <c r="I6" s="89" t="s">
        <v>227</v>
      </c>
      <c r="J6" s="89" t="s">
        <v>159</v>
      </c>
      <c r="K6" s="181">
        <v>125000</v>
      </c>
      <c r="L6" s="80">
        <v>48</v>
      </c>
      <c r="M6" s="80">
        <v>0</v>
      </c>
      <c r="N6" s="80">
        <v>213</v>
      </c>
      <c r="O6" s="91">
        <v>19</v>
      </c>
      <c r="P6" s="92">
        <v>0</v>
      </c>
      <c r="Q6" s="93">
        <f>O6+P6</f>
        <v>19</v>
      </c>
      <c r="R6" s="81">
        <f>IFERROR(Q6/N6,"-")</f>
        <v>0.089201877934272</v>
      </c>
      <c r="S6" s="80">
        <v>0</v>
      </c>
      <c r="T6" s="80">
        <v>10</v>
      </c>
      <c r="U6" s="81">
        <f>IFERROR(T6/(Q6),"-")</f>
        <v>0.52631578947368</v>
      </c>
      <c r="V6" s="82">
        <f>IFERROR(K6/SUM(Q6:Q7),"-")</f>
        <v>1893.9393939394</v>
      </c>
      <c r="W6" s="83">
        <v>1</v>
      </c>
      <c r="X6" s="81">
        <f>IF(Q6=0,"-",W6/Q6)</f>
        <v>0.052631578947368</v>
      </c>
      <c r="Y6" s="186">
        <v>8000</v>
      </c>
      <c r="Z6" s="187">
        <f>IFERROR(Y6/Q6,"-")</f>
        <v>421.05263157895</v>
      </c>
      <c r="AA6" s="187">
        <f>IFERROR(Y6/W6,"-")</f>
        <v>8000</v>
      </c>
      <c r="AB6" s="181">
        <f>SUM(Y6:Y7)-SUM(K6:K7)</f>
        <v>11000</v>
      </c>
      <c r="AC6" s="85">
        <f>SUM(Y6:Y7)/SUM(K6:K7)</f>
        <v>1.088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7</v>
      </c>
      <c r="AO6" s="101">
        <f>IF(Q6=0,"",IF(AN6=0,"",(AN6/Q6)))</f>
        <v>0.36842105263158</v>
      </c>
      <c r="AP6" s="100">
        <v>1</v>
      </c>
      <c r="AQ6" s="102">
        <f>IFERROR(AP6/AN6,"-")</f>
        <v>0.14285714285714</v>
      </c>
      <c r="AR6" s="103">
        <v>35000</v>
      </c>
      <c r="AS6" s="104">
        <f>IFERROR(AR6/AN6,"-")</f>
        <v>5000</v>
      </c>
      <c r="AT6" s="105"/>
      <c r="AU6" s="105"/>
      <c r="AV6" s="105">
        <v>1</v>
      </c>
      <c r="AW6" s="106">
        <v>2</v>
      </c>
      <c r="AX6" s="107">
        <f>IF(Q6=0,"",IF(AW6=0,"",(AW6/Q6)))</f>
        <v>0.10526315789474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0.15789473684211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0.26315789473684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0.052631578947368</v>
      </c>
      <c r="BZ6" s="128">
        <v>1</v>
      </c>
      <c r="CA6" s="129">
        <f>IFERROR(BZ6/BX6,"-")</f>
        <v>1</v>
      </c>
      <c r="CB6" s="130">
        <v>8000</v>
      </c>
      <c r="CC6" s="131">
        <f>IFERROR(CB6/BX6,"-")</f>
        <v>8000</v>
      </c>
      <c r="CD6" s="132"/>
      <c r="CE6" s="132">
        <v>1</v>
      </c>
      <c r="CF6" s="132"/>
      <c r="CG6" s="133">
        <v>1</v>
      </c>
      <c r="CH6" s="134">
        <f>IF(Q6=0,"",IF(CG6=0,"",(CG6/Q6)))</f>
        <v>0.052631578947368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8000</v>
      </c>
      <c r="CR6" s="141">
        <v>35000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228</v>
      </c>
      <c r="C7" s="189" t="s">
        <v>213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174</v>
      </c>
      <c r="M7" s="80">
        <v>130</v>
      </c>
      <c r="N7" s="80">
        <v>126</v>
      </c>
      <c r="O7" s="91">
        <v>47</v>
      </c>
      <c r="P7" s="92">
        <v>0</v>
      </c>
      <c r="Q7" s="93">
        <f>O7+P7</f>
        <v>47</v>
      </c>
      <c r="R7" s="81">
        <f>IFERROR(Q7/N7,"-")</f>
        <v>0.37301587301587</v>
      </c>
      <c r="S7" s="80">
        <v>1</v>
      </c>
      <c r="T7" s="80">
        <v>10</v>
      </c>
      <c r="U7" s="81">
        <f>IFERROR(T7/(Q7),"-")</f>
        <v>0.21276595744681</v>
      </c>
      <c r="V7" s="82"/>
      <c r="W7" s="83">
        <v>1</v>
      </c>
      <c r="X7" s="81">
        <f>IF(Q7=0,"-",W7/Q7)</f>
        <v>0.021276595744681</v>
      </c>
      <c r="Y7" s="186">
        <v>128000</v>
      </c>
      <c r="Z7" s="187">
        <f>IFERROR(Y7/Q7,"-")</f>
        <v>2723.4042553191</v>
      </c>
      <c r="AA7" s="187">
        <f>IFERROR(Y7/W7,"-")</f>
        <v>128000</v>
      </c>
      <c r="AB7" s="181"/>
      <c r="AC7" s="85"/>
      <c r="AD7" s="78"/>
      <c r="AE7" s="94">
        <v>1</v>
      </c>
      <c r="AF7" s="95">
        <f>IF(Q7=0,"",IF(AE7=0,"",(AE7/Q7)))</f>
        <v>0.021276595744681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17</v>
      </c>
      <c r="AO7" s="101">
        <f>IF(Q7=0,"",IF(AN7=0,"",(AN7/Q7)))</f>
        <v>0.36170212765957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0.085106382978723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0.1063829787234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11</v>
      </c>
      <c r="BP7" s="120">
        <f>IF(Q7=0,"",IF(BO7=0,"",(BO7/Q7)))</f>
        <v>0.23404255319149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8</v>
      </c>
      <c r="BY7" s="127">
        <f>IF(Q7=0,"",IF(BX7=0,"",(BX7/Q7)))</f>
        <v>0.17021276595745</v>
      </c>
      <c r="BZ7" s="128">
        <v>1</v>
      </c>
      <c r="CA7" s="129">
        <f>IFERROR(BZ7/BX7,"-")</f>
        <v>0.125</v>
      </c>
      <c r="CB7" s="130">
        <v>128000</v>
      </c>
      <c r="CC7" s="131">
        <f>IFERROR(CB7/BX7,"-")</f>
        <v>16000</v>
      </c>
      <c r="CD7" s="132"/>
      <c r="CE7" s="132"/>
      <c r="CF7" s="132">
        <v>1</v>
      </c>
      <c r="CG7" s="133">
        <v>1</v>
      </c>
      <c r="CH7" s="134">
        <f>IF(Q7=0,"",IF(CG7=0,"",(CG7/Q7)))</f>
        <v>0.021276595744681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128000</v>
      </c>
      <c r="CR7" s="141">
        <v>128000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6.416</v>
      </c>
      <c r="B8" s="189" t="s">
        <v>229</v>
      </c>
      <c r="C8" s="189" t="s">
        <v>213</v>
      </c>
      <c r="D8" s="189" t="s">
        <v>230</v>
      </c>
      <c r="E8" s="189" t="s">
        <v>224</v>
      </c>
      <c r="F8" s="189" t="s">
        <v>231</v>
      </c>
      <c r="G8" s="189" t="s">
        <v>216</v>
      </c>
      <c r="H8" s="89" t="s">
        <v>232</v>
      </c>
      <c r="I8" s="89" t="s">
        <v>233</v>
      </c>
      <c r="J8" s="89" t="s">
        <v>125</v>
      </c>
      <c r="K8" s="181">
        <v>125000</v>
      </c>
      <c r="L8" s="80">
        <v>77</v>
      </c>
      <c r="M8" s="80">
        <v>0</v>
      </c>
      <c r="N8" s="80">
        <v>248</v>
      </c>
      <c r="O8" s="91">
        <v>32</v>
      </c>
      <c r="P8" s="92">
        <v>0</v>
      </c>
      <c r="Q8" s="93">
        <f>O8+P8</f>
        <v>32</v>
      </c>
      <c r="R8" s="81">
        <f>IFERROR(Q8/N8,"-")</f>
        <v>0.12903225806452</v>
      </c>
      <c r="S8" s="80">
        <v>1</v>
      </c>
      <c r="T8" s="80">
        <v>9</v>
      </c>
      <c r="U8" s="81">
        <f>IFERROR(T8/(Q8),"-")</f>
        <v>0.28125</v>
      </c>
      <c r="V8" s="82">
        <f>IFERROR(K8/SUM(Q8:Q9),"-")</f>
        <v>1666.6666666667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677000</v>
      </c>
      <c r="AC8" s="85">
        <f>SUM(Y8:Y9)/SUM(K8:K9)</f>
        <v>6.416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13</v>
      </c>
      <c r="AO8" s="101">
        <f>IF(Q8=0,"",IF(AN8=0,"",(AN8/Q8)))</f>
        <v>0.40625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0.09375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0.03125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0.125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3</v>
      </c>
      <c r="CH8" s="134">
        <f>IF(Q8=0,"",IF(CG8=0,"",(CG8/Q8)))</f>
        <v>0.09375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234</v>
      </c>
      <c r="C9" s="189" t="s">
        <v>213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186</v>
      </c>
      <c r="M9" s="80">
        <v>102</v>
      </c>
      <c r="N9" s="80">
        <v>93</v>
      </c>
      <c r="O9" s="91">
        <v>43</v>
      </c>
      <c r="P9" s="92">
        <v>0</v>
      </c>
      <c r="Q9" s="93">
        <f>O9+P9</f>
        <v>43</v>
      </c>
      <c r="R9" s="81">
        <f>IFERROR(Q9/N9,"-")</f>
        <v>0.46236559139785</v>
      </c>
      <c r="S9" s="80">
        <v>2</v>
      </c>
      <c r="T9" s="80">
        <v>10</v>
      </c>
      <c r="U9" s="81">
        <f>IFERROR(T9/(Q9),"-")</f>
        <v>0.23255813953488</v>
      </c>
      <c r="V9" s="82"/>
      <c r="W9" s="83">
        <v>2</v>
      </c>
      <c r="X9" s="81">
        <f>IF(Q9=0,"-",W9/Q9)</f>
        <v>0.046511627906977</v>
      </c>
      <c r="Y9" s="186">
        <v>802000</v>
      </c>
      <c r="Z9" s="187">
        <f>IFERROR(Y9/Q9,"-")</f>
        <v>18651.162790698</v>
      </c>
      <c r="AA9" s="187">
        <f>IFERROR(Y9/W9,"-")</f>
        <v>401000</v>
      </c>
      <c r="AB9" s="181"/>
      <c r="AC9" s="85"/>
      <c r="AD9" s="78"/>
      <c r="AE9" s="94">
        <v>2</v>
      </c>
      <c r="AF9" s="95">
        <f>IF(Q9=0,"",IF(AE9=0,"",(AE9/Q9)))</f>
        <v>0.046511627906977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11</v>
      </c>
      <c r="AO9" s="101">
        <f>IF(Q9=0,"",IF(AN9=0,"",(AN9/Q9)))</f>
        <v>0.25581395348837</v>
      </c>
      <c r="AP9" s="100">
        <v>1</v>
      </c>
      <c r="AQ9" s="102">
        <f>IFERROR(AP9/AN9,"-")</f>
        <v>0.090909090909091</v>
      </c>
      <c r="AR9" s="103">
        <v>34000</v>
      </c>
      <c r="AS9" s="104">
        <f>IFERROR(AR9/AN9,"-")</f>
        <v>3090.9090909091</v>
      </c>
      <c r="AT9" s="105"/>
      <c r="AU9" s="105"/>
      <c r="AV9" s="105">
        <v>1</v>
      </c>
      <c r="AW9" s="106">
        <v>9</v>
      </c>
      <c r="AX9" s="107">
        <f>IF(Q9=0,"",IF(AW9=0,"",(AW9/Q9)))</f>
        <v>0.2093023255814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10</v>
      </c>
      <c r="BG9" s="113">
        <f>IF(Q9=0,"",IF(BF9=0,"",(BF9/Q9)))</f>
        <v>0.23255813953488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0.13953488372093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4</v>
      </c>
      <c r="BY9" s="127">
        <f>IF(Q9=0,"",IF(BX9=0,"",(BX9/Q9)))</f>
        <v>0.093023255813953</v>
      </c>
      <c r="BZ9" s="128">
        <v>2</v>
      </c>
      <c r="CA9" s="129">
        <f>IFERROR(BZ9/BX9,"-")</f>
        <v>0.5</v>
      </c>
      <c r="CB9" s="130">
        <v>802000</v>
      </c>
      <c r="CC9" s="131">
        <f>IFERROR(CB9/BX9,"-")</f>
        <v>200500</v>
      </c>
      <c r="CD9" s="132"/>
      <c r="CE9" s="132"/>
      <c r="CF9" s="132">
        <v>2</v>
      </c>
      <c r="CG9" s="133">
        <v>1</v>
      </c>
      <c r="CH9" s="134">
        <f>IF(Q9=0,"",IF(CG9=0,"",(CG9/Q9)))</f>
        <v>0.023255813953488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802000</v>
      </c>
      <c r="CR9" s="141">
        <v>427000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8.544</v>
      </c>
      <c r="B10" s="189" t="s">
        <v>235</v>
      </c>
      <c r="C10" s="189" t="s">
        <v>213</v>
      </c>
      <c r="D10" s="189" t="s">
        <v>230</v>
      </c>
      <c r="E10" s="189" t="s">
        <v>236</v>
      </c>
      <c r="F10" s="189" t="s">
        <v>237</v>
      </c>
      <c r="G10" s="189" t="s">
        <v>216</v>
      </c>
      <c r="H10" s="89" t="s">
        <v>238</v>
      </c>
      <c r="I10" s="89" t="s">
        <v>233</v>
      </c>
      <c r="J10" s="89" t="s">
        <v>219</v>
      </c>
      <c r="K10" s="181">
        <v>125000</v>
      </c>
      <c r="L10" s="80">
        <v>44</v>
      </c>
      <c r="M10" s="80">
        <v>0</v>
      </c>
      <c r="N10" s="80">
        <v>176</v>
      </c>
      <c r="O10" s="91">
        <v>23</v>
      </c>
      <c r="P10" s="92">
        <v>0</v>
      </c>
      <c r="Q10" s="93">
        <f>O10+P10</f>
        <v>23</v>
      </c>
      <c r="R10" s="81">
        <f>IFERROR(Q10/N10,"-")</f>
        <v>0.13068181818182</v>
      </c>
      <c r="S10" s="80">
        <v>3</v>
      </c>
      <c r="T10" s="80">
        <v>4</v>
      </c>
      <c r="U10" s="81">
        <f>IFERROR(T10/(Q10),"-")</f>
        <v>0.17391304347826</v>
      </c>
      <c r="V10" s="82">
        <f>IFERROR(K10/SUM(Q10:Q11),"-")</f>
        <v>1077.5862068966</v>
      </c>
      <c r="W10" s="83">
        <v>2</v>
      </c>
      <c r="X10" s="81">
        <f>IF(Q10=0,"-",W10/Q10)</f>
        <v>0.08695652173913</v>
      </c>
      <c r="Y10" s="186">
        <v>366000</v>
      </c>
      <c r="Z10" s="187">
        <f>IFERROR(Y10/Q10,"-")</f>
        <v>15913.043478261</v>
      </c>
      <c r="AA10" s="187">
        <f>IFERROR(Y10/W10,"-")</f>
        <v>183000</v>
      </c>
      <c r="AB10" s="181">
        <f>SUM(Y10:Y11)-SUM(K10:K11)</f>
        <v>943000</v>
      </c>
      <c r="AC10" s="85">
        <f>SUM(Y10:Y11)/SUM(K10:K11)</f>
        <v>8.544</v>
      </c>
      <c r="AD10" s="78"/>
      <c r="AE10" s="94">
        <v>1</v>
      </c>
      <c r="AF10" s="95">
        <f>IF(Q10=0,"",IF(AE10=0,"",(AE10/Q10)))</f>
        <v>0.043478260869565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6</v>
      </c>
      <c r="AO10" s="101">
        <f>IF(Q10=0,"",IF(AN10=0,"",(AN10/Q10)))</f>
        <v>0.26086956521739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0.043478260869565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0.26086956521739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0.21739130434783</v>
      </c>
      <c r="BQ10" s="121">
        <v>1</v>
      </c>
      <c r="BR10" s="122">
        <f>IFERROR(BQ10/BO10,"-")</f>
        <v>0.2</v>
      </c>
      <c r="BS10" s="123">
        <v>189000</v>
      </c>
      <c r="BT10" s="124">
        <f>IFERROR(BS10/BO10,"-")</f>
        <v>37800</v>
      </c>
      <c r="BU10" s="125"/>
      <c r="BV10" s="125"/>
      <c r="BW10" s="125">
        <v>1</v>
      </c>
      <c r="BX10" s="126">
        <v>2</v>
      </c>
      <c r="BY10" s="127">
        <f>IF(Q10=0,"",IF(BX10=0,"",(BX10/Q10)))</f>
        <v>0.08695652173913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0.08695652173913</v>
      </c>
      <c r="CI10" s="135">
        <v>1</v>
      </c>
      <c r="CJ10" s="136">
        <f>IFERROR(CI10/CG10,"-")</f>
        <v>0.5</v>
      </c>
      <c r="CK10" s="137">
        <v>182000</v>
      </c>
      <c r="CL10" s="138">
        <f>IFERROR(CK10/CG10,"-")</f>
        <v>91000</v>
      </c>
      <c r="CM10" s="139"/>
      <c r="CN10" s="139"/>
      <c r="CO10" s="139">
        <v>1</v>
      </c>
      <c r="CP10" s="140">
        <v>2</v>
      </c>
      <c r="CQ10" s="141">
        <v>366000</v>
      </c>
      <c r="CR10" s="141">
        <v>189000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239</v>
      </c>
      <c r="C11" s="189" t="s">
        <v>213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295</v>
      </c>
      <c r="M11" s="80">
        <v>190</v>
      </c>
      <c r="N11" s="80">
        <v>240</v>
      </c>
      <c r="O11" s="91">
        <v>92</v>
      </c>
      <c r="P11" s="92">
        <v>1</v>
      </c>
      <c r="Q11" s="93">
        <f>O11+P11</f>
        <v>93</v>
      </c>
      <c r="R11" s="81">
        <f>IFERROR(Q11/N11,"-")</f>
        <v>0.3875</v>
      </c>
      <c r="S11" s="80">
        <v>13</v>
      </c>
      <c r="T11" s="80">
        <v>15</v>
      </c>
      <c r="U11" s="81">
        <f>IFERROR(T11/(Q11),"-")</f>
        <v>0.16129032258065</v>
      </c>
      <c r="V11" s="82"/>
      <c r="W11" s="83">
        <v>3</v>
      </c>
      <c r="X11" s="81">
        <f>IF(Q11=0,"-",W11/Q11)</f>
        <v>0.032258064516129</v>
      </c>
      <c r="Y11" s="186">
        <v>702000</v>
      </c>
      <c r="Z11" s="187">
        <f>IFERROR(Y11/Q11,"-")</f>
        <v>7548.3870967742</v>
      </c>
      <c r="AA11" s="187">
        <f>IFERROR(Y11/W11,"-")</f>
        <v>234000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22</v>
      </c>
      <c r="AO11" s="101">
        <f>IF(Q11=0,"",IF(AN11=0,"",(AN11/Q11)))</f>
        <v>0.23655913978495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6</v>
      </c>
      <c r="AX11" s="107">
        <f>IF(Q11=0,"",IF(AW11=0,"",(AW11/Q11)))</f>
        <v>0.064516129032258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18</v>
      </c>
      <c r="BG11" s="113">
        <f>IF(Q11=0,"",IF(BF11=0,"",(BF11/Q11)))</f>
        <v>0.19354838709677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30</v>
      </c>
      <c r="BP11" s="120">
        <f>IF(Q11=0,"",IF(BO11=0,"",(BO11/Q11)))</f>
        <v>0.32258064516129</v>
      </c>
      <c r="BQ11" s="121">
        <v>5</v>
      </c>
      <c r="BR11" s="122">
        <f>IFERROR(BQ11/BO11,"-")</f>
        <v>0.16666666666667</v>
      </c>
      <c r="BS11" s="123">
        <v>720000</v>
      </c>
      <c r="BT11" s="124">
        <f>IFERROR(BS11/BO11,"-")</f>
        <v>24000</v>
      </c>
      <c r="BU11" s="125"/>
      <c r="BV11" s="125">
        <v>1</v>
      </c>
      <c r="BW11" s="125">
        <v>4</v>
      </c>
      <c r="BX11" s="126">
        <v>11</v>
      </c>
      <c r="BY11" s="127">
        <f>IF(Q11=0,"",IF(BX11=0,"",(BX11/Q11)))</f>
        <v>0.11827956989247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6</v>
      </c>
      <c r="CH11" s="134">
        <f>IF(Q11=0,"",IF(CG11=0,"",(CG11/Q11)))</f>
        <v>0.064516129032258</v>
      </c>
      <c r="CI11" s="135">
        <v>1</v>
      </c>
      <c r="CJ11" s="136">
        <f>IFERROR(CI11/CG11,"-")</f>
        <v>0.16666666666667</v>
      </c>
      <c r="CK11" s="137">
        <v>6000</v>
      </c>
      <c r="CL11" s="138">
        <f>IFERROR(CK11/CG11,"-")</f>
        <v>1000</v>
      </c>
      <c r="CM11" s="139"/>
      <c r="CN11" s="139">
        <v>1</v>
      </c>
      <c r="CO11" s="139"/>
      <c r="CP11" s="140">
        <v>3</v>
      </c>
      <c r="CQ11" s="141">
        <v>702000</v>
      </c>
      <c r="CR11" s="141">
        <v>278000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5.3493333333333</v>
      </c>
      <c r="B14" s="39"/>
      <c r="C14" s="39"/>
      <c r="D14" s="39"/>
      <c r="E14" s="39"/>
      <c r="F14" s="39"/>
      <c r="G14" s="39"/>
      <c r="H14" s="40" t="s">
        <v>240</v>
      </c>
      <c r="I14" s="40"/>
      <c r="J14" s="40"/>
      <c r="K14" s="184">
        <f>SUM(K6:K13)</f>
        <v>375000</v>
      </c>
      <c r="L14" s="41">
        <f>SUM(L6:L13)</f>
        <v>824</v>
      </c>
      <c r="M14" s="41">
        <f>SUM(M6:M13)</f>
        <v>422</v>
      </c>
      <c r="N14" s="41">
        <f>SUM(N6:N13)</f>
        <v>1096</v>
      </c>
      <c r="O14" s="41">
        <f>SUM(O6:O13)</f>
        <v>256</v>
      </c>
      <c r="P14" s="41">
        <f>SUM(P6:P13)</f>
        <v>1</v>
      </c>
      <c r="Q14" s="41">
        <f>SUM(Q6:Q13)</f>
        <v>257</v>
      </c>
      <c r="R14" s="42">
        <f>IFERROR(Q14/N14,"-")</f>
        <v>0.23448905109489</v>
      </c>
      <c r="S14" s="77">
        <f>SUM(S6:S13)</f>
        <v>20</v>
      </c>
      <c r="T14" s="77">
        <f>SUM(T6:T13)</f>
        <v>58</v>
      </c>
      <c r="U14" s="42">
        <f>IFERROR(S14/Q14,"-")</f>
        <v>0.077821011673152</v>
      </c>
      <c r="V14" s="43">
        <f>IFERROR(K14/Q14,"-")</f>
        <v>1459.1439688716</v>
      </c>
      <c r="W14" s="44">
        <f>SUM(W6:W13)</f>
        <v>9</v>
      </c>
      <c r="X14" s="42">
        <f>IFERROR(W14/Q14,"-")</f>
        <v>0.035019455252918</v>
      </c>
      <c r="Y14" s="184">
        <f>SUM(Y6:Y13)</f>
        <v>2006000</v>
      </c>
      <c r="Z14" s="184">
        <f>IFERROR(Y14/Q14,"-")</f>
        <v>7805.4474708171</v>
      </c>
      <c r="AA14" s="184">
        <f>IFERROR(Y14/W14,"-")</f>
        <v>222888.88888889</v>
      </c>
      <c r="AB14" s="184">
        <f>Y14-K14</f>
        <v>1631000</v>
      </c>
      <c r="AC14" s="46">
        <f>Y14/K14</f>
        <v>5.3493333333333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242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243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244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245</v>
      </c>
      <c r="C6" s="189" t="s">
        <v>246</v>
      </c>
      <c r="D6" s="189"/>
      <c r="E6" s="189" t="s">
        <v>216</v>
      </c>
      <c r="F6" s="89" t="s">
        <v>247</v>
      </c>
      <c r="G6" s="89" t="s">
        <v>248</v>
      </c>
      <c r="H6" s="181">
        <v>0</v>
      </c>
      <c r="I6" s="84">
        <v>1500</v>
      </c>
      <c r="J6" s="80">
        <v>0</v>
      </c>
      <c r="K6" s="80">
        <v>0</v>
      </c>
      <c r="L6" s="80">
        <v>18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249</v>
      </c>
      <c r="C7" s="189" t="s">
        <v>246</v>
      </c>
      <c r="D7" s="189"/>
      <c r="E7" s="189" t="s">
        <v>216</v>
      </c>
      <c r="F7" s="89" t="s">
        <v>250</v>
      </c>
      <c r="G7" s="89" t="s">
        <v>248</v>
      </c>
      <c r="H7" s="181">
        <v>0</v>
      </c>
      <c r="I7" s="84">
        <v>1500</v>
      </c>
      <c r="J7" s="80">
        <v>0</v>
      </c>
      <c r="K7" s="80">
        <v>0</v>
      </c>
      <c r="L7" s="80">
        <v>13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251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31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252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242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253</v>
      </c>
      <c r="C6" s="189" t="s">
        <v>254</v>
      </c>
      <c r="D6" s="189" t="s">
        <v>255</v>
      </c>
      <c r="E6" s="189" t="s">
        <v>256</v>
      </c>
      <c r="F6" s="89" t="s">
        <v>257</v>
      </c>
      <c r="G6" s="89" t="s">
        <v>248</v>
      </c>
      <c r="H6" s="181">
        <v>0</v>
      </c>
      <c r="I6" s="80">
        <v>1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3.2521845093265</v>
      </c>
      <c r="B7" s="189" t="s">
        <v>258</v>
      </c>
      <c r="C7" s="189" t="s">
        <v>254</v>
      </c>
      <c r="D7" s="189" t="s">
        <v>255</v>
      </c>
      <c r="E7" s="189" t="s">
        <v>256</v>
      </c>
      <c r="F7" s="89" t="s">
        <v>259</v>
      </c>
      <c r="G7" s="89" t="s">
        <v>248</v>
      </c>
      <c r="H7" s="181">
        <v>6249115</v>
      </c>
      <c r="I7" s="80">
        <v>5019</v>
      </c>
      <c r="J7" s="80">
        <v>0</v>
      </c>
      <c r="K7" s="80">
        <v>363973</v>
      </c>
      <c r="L7" s="93">
        <v>2110</v>
      </c>
      <c r="M7" s="81">
        <f>IFERROR(L7/K7,"-")</f>
        <v>0.005797133303844</v>
      </c>
      <c r="N7" s="80">
        <v>88</v>
      </c>
      <c r="O7" s="80">
        <v>701</v>
      </c>
      <c r="P7" s="81">
        <f>IFERROR(N7/(L7),"-")</f>
        <v>0.041706161137441</v>
      </c>
      <c r="Q7" s="82">
        <f>IFERROR(H7/SUM(L7:L7),"-")</f>
        <v>2961.6658767773</v>
      </c>
      <c r="R7" s="83">
        <v>250</v>
      </c>
      <c r="S7" s="81">
        <f>IF(L7=0,"-",R7/L7)</f>
        <v>0.11848341232227</v>
      </c>
      <c r="T7" s="186">
        <v>20323275</v>
      </c>
      <c r="U7" s="187">
        <f>IFERROR(T7/L7,"-")</f>
        <v>9631.8838862559</v>
      </c>
      <c r="V7" s="187">
        <f>IFERROR(T7/R7,"-")</f>
        <v>81293.1</v>
      </c>
      <c r="W7" s="181">
        <f>SUM(T7:T7)-SUM(H7:H7)</f>
        <v>14074160</v>
      </c>
      <c r="X7" s="85">
        <f>SUM(T7:T7)/SUM(H7:H7)</f>
        <v>3.2521845093265</v>
      </c>
      <c r="Y7" s="78"/>
      <c r="Z7" s="94">
        <v>2</v>
      </c>
      <c r="AA7" s="95">
        <f>IF(L7=0,"",IF(Z7=0,"",(Z7/L7)))</f>
        <v>0.0009478672985782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0.0080568720379147</v>
      </c>
      <c r="AK7" s="100">
        <v>1</v>
      </c>
      <c r="AL7" s="102">
        <f>IFERROR(AK7/AI7,"-")</f>
        <v>0.058823529411765</v>
      </c>
      <c r="AM7" s="103">
        <v>3000</v>
      </c>
      <c r="AN7" s="104">
        <f>IFERROR(AM7/AI7,"-")</f>
        <v>176.47058823529</v>
      </c>
      <c r="AO7" s="105">
        <v>1</v>
      </c>
      <c r="AP7" s="105"/>
      <c r="AQ7" s="105"/>
      <c r="AR7" s="106">
        <v>24</v>
      </c>
      <c r="AS7" s="107">
        <f>IF(L7=0,"",IF(AR7=0,"",(AR7/L7)))</f>
        <v>0.011374407582938</v>
      </c>
      <c r="AT7" s="106">
        <v>1</v>
      </c>
      <c r="AU7" s="108">
        <f>IFERROR(AT7/AR7,"-")</f>
        <v>0.041666666666667</v>
      </c>
      <c r="AV7" s="109">
        <v>25</v>
      </c>
      <c r="AW7" s="110">
        <f>IFERROR(AV7/AR7,"-")</f>
        <v>1.0416666666667</v>
      </c>
      <c r="AX7" s="111">
        <v>1</v>
      </c>
      <c r="AY7" s="111"/>
      <c r="AZ7" s="111"/>
      <c r="BA7" s="112">
        <v>145</v>
      </c>
      <c r="BB7" s="113">
        <f>IF(L7=0,"",IF(BA7=0,"",(BA7/L7)))</f>
        <v>0.068720379146919</v>
      </c>
      <c r="BC7" s="112">
        <v>8</v>
      </c>
      <c r="BD7" s="114">
        <f>IFERROR(BC7/BA7,"-")</f>
        <v>0.055172413793103</v>
      </c>
      <c r="BE7" s="115">
        <v>176290</v>
      </c>
      <c r="BF7" s="116">
        <f>IFERROR(BE7/BA7,"-")</f>
        <v>1215.7931034483</v>
      </c>
      <c r="BG7" s="117">
        <v>2</v>
      </c>
      <c r="BH7" s="117">
        <v>1</v>
      </c>
      <c r="BI7" s="117">
        <v>5</v>
      </c>
      <c r="BJ7" s="119">
        <v>1224</v>
      </c>
      <c r="BK7" s="120">
        <f>IF(L7=0,"",IF(BJ7=0,"",(BJ7/L7)))</f>
        <v>0.58009478672986</v>
      </c>
      <c r="BL7" s="121">
        <v>133</v>
      </c>
      <c r="BM7" s="122">
        <f>IFERROR(BL7/BJ7,"-")</f>
        <v>0.10866013071895</v>
      </c>
      <c r="BN7" s="123">
        <v>9089710</v>
      </c>
      <c r="BO7" s="124">
        <f>IFERROR(BN7/BJ7,"-")</f>
        <v>7426.2336601307</v>
      </c>
      <c r="BP7" s="125">
        <v>67</v>
      </c>
      <c r="BQ7" s="125">
        <v>15</v>
      </c>
      <c r="BR7" s="125">
        <v>51</v>
      </c>
      <c r="BS7" s="126">
        <v>550</v>
      </c>
      <c r="BT7" s="127">
        <f>IF(L7=0,"",IF(BS7=0,"",(BS7/L7)))</f>
        <v>0.260663507109</v>
      </c>
      <c r="BU7" s="128">
        <v>84</v>
      </c>
      <c r="BV7" s="129">
        <f>IFERROR(BU7/BS7,"-")</f>
        <v>0.15272727272727</v>
      </c>
      <c r="BW7" s="130">
        <v>9156250</v>
      </c>
      <c r="BX7" s="131">
        <f>IFERROR(BW7/BS7,"-")</f>
        <v>16647.727272727</v>
      </c>
      <c r="BY7" s="132">
        <v>18</v>
      </c>
      <c r="BZ7" s="132">
        <v>8</v>
      </c>
      <c r="CA7" s="132">
        <v>58</v>
      </c>
      <c r="CB7" s="133">
        <v>148</v>
      </c>
      <c r="CC7" s="134">
        <f>IF(L7=0,"",IF(CB7=0,"",(CB7/L7)))</f>
        <v>0.070142180094787</v>
      </c>
      <c r="CD7" s="135">
        <v>23</v>
      </c>
      <c r="CE7" s="136">
        <f>IFERROR(CD7/CB7,"-")</f>
        <v>0.15540540540541</v>
      </c>
      <c r="CF7" s="137">
        <v>1898000</v>
      </c>
      <c r="CG7" s="138">
        <f>IFERROR(CF7/CB7,"-")</f>
        <v>12824.324324324</v>
      </c>
      <c r="CH7" s="139">
        <v>4</v>
      </c>
      <c r="CI7" s="139">
        <v>6</v>
      </c>
      <c r="CJ7" s="139">
        <v>13</v>
      </c>
      <c r="CK7" s="140">
        <v>250</v>
      </c>
      <c r="CL7" s="141">
        <v>20323275</v>
      </c>
      <c r="CM7" s="141">
        <v>3750000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0.70482800513871</v>
      </c>
      <c r="B8" s="189" t="s">
        <v>260</v>
      </c>
      <c r="C8" s="189" t="s">
        <v>254</v>
      </c>
      <c r="D8" s="189" t="s">
        <v>255</v>
      </c>
      <c r="E8" s="189" t="s">
        <v>256</v>
      </c>
      <c r="F8" s="89" t="s">
        <v>261</v>
      </c>
      <c r="G8" s="89" t="s">
        <v>248</v>
      </c>
      <c r="H8" s="181">
        <v>5360102</v>
      </c>
      <c r="I8" s="80">
        <v>4206</v>
      </c>
      <c r="J8" s="80">
        <v>0</v>
      </c>
      <c r="K8" s="80">
        <v>110550</v>
      </c>
      <c r="L8" s="93">
        <v>2142</v>
      </c>
      <c r="M8" s="81">
        <f>IFERROR(L8/K8,"-")</f>
        <v>0.019375848032564</v>
      </c>
      <c r="N8" s="80">
        <v>31</v>
      </c>
      <c r="O8" s="80">
        <v>840</v>
      </c>
      <c r="P8" s="81">
        <f>IFERROR(N8/(L8),"-")</f>
        <v>0.014472455648926</v>
      </c>
      <c r="Q8" s="82">
        <f>IFERROR(H8/SUM(L8:L8),"-")</f>
        <v>2502.3818860878</v>
      </c>
      <c r="R8" s="83">
        <v>199</v>
      </c>
      <c r="S8" s="81">
        <f>IF(L8=0,"-",R8/L8)</f>
        <v>0.092903828197946</v>
      </c>
      <c r="T8" s="186">
        <v>3777950</v>
      </c>
      <c r="U8" s="187">
        <f>IFERROR(T8/L8,"-")</f>
        <v>1763.7488328665</v>
      </c>
      <c r="V8" s="187">
        <f>IFERROR(T8/R8,"-")</f>
        <v>18984.673366834</v>
      </c>
      <c r="W8" s="181">
        <f>SUM(T8:T8)-SUM(H8:H8)</f>
        <v>-1582152</v>
      </c>
      <c r="X8" s="85">
        <f>SUM(T8:T8)/SUM(H8:H8)</f>
        <v>0.70482800513871</v>
      </c>
      <c r="Y8" s="78"/>
      <c r="Z8" s="94">
        <v>72</v>
      </c>
      <c r="AA8" s="95">
        <f>IF(L8=0,"",IF(Z8=0,"",(Z8/L8)))</f>
        <v>0.033613445378151</v>
      </c>
      <c r="AB8" s="94">
        <v>2</v>
      </c>
      <c r="AC8" s="96">
        <f>IFERROR(AB8/Z8,"-")</f>
        <v>0.027777777777778</v>
      </c>
      <c r="AD8" s="97">
        <v>6000</v>
      </c>
      <c r="AE8" s="98">
        <f>IFERROR(AD8/Z8,"-")</f>
        <v>83.333333333333</v>
      </c>
      <c r="AF8" s="99">
        <v>2</v>
      </c>
      <c r="AG8" s="99"/>
      <c r="AH8" s="99"/>
      <c r="AI8" s="100">
        <v>363</v>
      </c>
      <c r="AJ8" s="101">
        <f>IF(L8=0,"",IF(AI8=0,"",(AI8/L8)))</f>
        <v>0.16946778711485</v>
      </c>
      <c r="AK8" s="100">
        <v>22</v>
      </c>
      <c r="AL8" s="102">
        <f>IFERROR(AK8/AI8,"-")</f>
        <v>0.060606060606061</v>
      </c>
      <c r="AM8" s="103">
        <v>109290</v>
      </c>
      <c r="AN8" s="104">
        <f>IFERROR(AM8/AI8,"-")</f>
        <v>301.07438016529</v>
      </c>
      <c r="AO8" s="105">
        <v>13</v>
      </c>
      <c r="AP8" s="105">
        <v>4</v>
      </c>
      <c r="AQ8" s="105">
        <v>5</v>
      </c>
      <c r="AR8" s="106">
        <v>318</v>
      </c>
      <c r="AS8" s="107">
        <f>IF(L8=0,"",IF(AR8=0,"",(AR8/L8)))</f>
        <v>0.1484593837535</v>
      </c>
      <c r="AT8" s="106">
        <v>17</v>
      </c>
      <c r="AU8" s="108">
        <f>IFERROR(AT8/AR8,"-")</f>
        <v>0.053459119496855</v>
      </c>
      <c r="AV8" s="109">
        <v>74020</v>
      </c>
      <c r="AW8" s="110">
        <f>IFERROR(AV8/AR8,"-")</f>
        <v>232.76729559748</v>
      </c>
      <c r="AX8" s="111">
        <v>12</v>
      </c>
      <c r="AY8" s="111">
        <v>2</v>
      </c>
      <c r="AZ8" s="111">
        <v>3</v>
      </c>
      <c r="BA8" s="112">
        <v>554</v>
      </c>
      <c r="BB8" s="113">
        <f>IF(L8=0,"",IF(BA8=0,"",(BA8/L8)))</f>
        <v>0.25863678804855</v>
      </c>
      <c r="BC8" s="112">
        <v>58</v>
      </c>
      <c r="BD8" s="114">
        <f>IFERROR(BC8/BA8,"-")</f>
        <v>0.10469314079422</v>
      </c>
      <c r="BE8" s="115">
        <v>594140</v>
      </c>
      <c r="BF8" s="116">
        <f>IFERROR(BE8/BA8,"-")</f>
        <v>1072.4548736462</v>
      </c>
      <c r="BG8" s="117">
        <v>37</v>
      </c>
      <c r="BH8" s="117">
        <v>8</v>
      </c>
      <c r="BI8" s="117">
        <v>13</v>
      </c>
      <c r="BJ8" s="119">
        <v>576</v>
      </c>
      <c r="BK8" s="120">
        <f>IF(L8=0,"",IF(BJ8=0,"",(BJ8/L8)))</f>
        <v>0.26890756302521</v>
      </c>
      <c r="BL8" s="121">
        <v>53</v>
      </c>
      <c r="BM8" s="122">
        <f>IFERROR(BL8/BJ8,"-")</f>
        <v>0.092013888888889</v>
      </c>
      <c r="BN8" s="123">
        <v>1363500</v>
      </c>
      <c r="BO8" s="124">
        <f>IFERROR(BN8/BJ8,"-")</f>
        <v>2367.1875</v>
      </c>
      <c r="BP8" s="125">
        <v>24</v>
      </c>
      <c r="BQ8" s="125">
        <v>16</v>
      </c>
      <c r="BR8" s="125">
        <v>13</v>
      </c>
      <c r="BS8" s="126">
        <v>215</v>
      </c>
      <c r="BT8" s="127">
        <f>IF(L8=0,"",IF(BS8=0,"",(BS8/L8)))</f>
        <v>0.10037348272642</v>
      </c>
      <c r="BU8" s="128">
        <v>39</v>
      </c>
      <c r="BV8" s="129">
        <f>IFERROR(BU8/BS8,"-")</f>
        <v>0.18139534883721</v>
      </c>
      <c r="BW8" s="130">
        <v>1146000</v>
      </c>
      <c r="BX8" s="131">
        <f>IFERROR(BW8/BS8,"-")</f>
        <v>5330.2325581395</v>
      </c>
      <c r="BY8" s="132">
        <v>20</v>
      </c>
      <c r="BZ8" s="132">
        <v>8</v>
      </c>
      <c r="CA8" s="132">
        <v>11</v>
      </c>
      <c r="CB8" s="133">
        <v>44</v>
      </c>
      <c r="CC8" s="134">
        <f>IF(L8=0,"",IF(CB8=0,"",(CB8/L8)))</f>
        <v>0.020541549953315</v>
      </c>
      <c r="CD8" s="135">
        <v>8</v>
      </c>
      <c r="CE8" s="136">
        <f>IFERROR(CD8/CB8,"-")</f>
        <v>0.18181818181818</v>
      </c>
      <c r="CF8" s="137">
        <v>485000</v>
      </c>
      <c r="CG8" s="138">
        <f>IFERROR(CF8/CB8,"-")</f>
        <v>11022.727272727</v>
      </c>
      <c r="CH8" s="139">
        <v>4</v>
      </c>
      <c r="CI8" s="139">
        <v>1</v>
      </c>
      <c r="CJ8" s="139">
        <v>3</v>
      </c>
      <c r="CK8" s="140">
        <v>199</v>
      </c>
      <c r="CL8" s="141">
        <v>3777950</v>
      </c>
      <c r="CM8" s="141">
        <v>648000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262</v>
      </c>
      <c r="C9" s="189" t="s">
        <v>254</v>
      </c>
      <c r="D9" s="189" t="s">
        <v>255</v>
      </c>
      <c r="E9" s="189" t="s">
        <v>256</v>
      </c>
      <c r="F9" s="89" t="s">
        <v>263</v>
      </c>
      <c r="G9" s="89" t="s">
        <v>248</v>
      </c>
      <c r="H9" s="181">
        <v>0</v>
      </c>
      <c r="I9" s="80">
        <v>2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264</v>
      </c>
      <c r="G12" s="40"/>
      <c r="H12" s="184"/>
      <c r="I12" s="41">
        <f>SUM(I6:I11)</f>
        <v>9228</v>
      </c>
      <c r="J12" s="41">
        <f>SUM(J6:J11)</f>
        <v>0</v>
      </c>
      <c r="K12" s="41">
        <f>SUM(K6:K11)</f>
        <v>474523</v>
      </c>
      <c r="L12" s="41">
        <f>SUM(L6:L11)</f>
        <v>4252</v>
      </c>
      <c r="M12" s="42">
        <f>IFERROR(L12/K12,"-")</f>
        <v>0.0089605772533681</v>
      </c>
      <c r="N12" s="77">
        <f>SUM(N6:N11)</f>
        <v>119</v>
      </c>
      <c r="O12" s="77">
        <f>SUM(O6:O11)</f>
        <v>1541</v>
      </c>
      <c r="P12" s="42">
        <f>IFERROR(N12/L12,"-")</f>
        <v>0.027986829727187</v>
      </c>
      <c r="Q12" s="43">
        <f>IFERROR(H12/L12,"-")</f>
        <v>0</v>
      </c>
      <c r="R12" s="44">
        <f>SUM(R6:R11)</f>
        <v>449</v>
      </c>
      <c r="S12" s="42">
        <f>IFERROR(R12/L12,"-")</f>
        <v>0.10559736594544</v>
      </c>
      <c r="T12" s="184">
        <f>SUM(T6:T11)</f>
        <v>24101225</v>
      </c>
      <c r="U12" s="184">
        <f>IFERROR(T12/L12,"-")</f>
        <v>5668.2090780809</v>
      </c>
      <c r="V12" s="184">
        <f>IFERROR(T12/R12,"-")</f>
        <v>53677.561247216</v>
      </c>
      <c r="W12" s="184">
        <f>T12-H12</f>
        <v>24101225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