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<sst xmlns="http://schemas.openxmlformats.org/spreadsheetml/2006/main" uniqueCount="87">
  <si>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</si>
  <si>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</si>
  <si>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</si>
  <si>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</si>
  <si>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</si>
  <si>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</si>
  <si>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</si>
  <si>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</si>
  <si>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</si>
  <si>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</si>
  <si>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</si>
  <si>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</si>
  <si>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</si>
  <si>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</si>
  <si>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</si>
  <si>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</si>
  <si>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</si>
  <si>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</si>
  <si>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</si>
  <si>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</si>
  <si>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</si>
  <si>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</si>
  <si>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</si>
  <si>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</si>
  <si>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</si>
  <si>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</si>
  <si>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</si>
  <si>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</si>
  <si>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</si>
  <si>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</si>
  <si>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</si>
  <si>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</si>
  <si>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</si>
  <si>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</si>
  <si>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</si>
  <si>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</si>
  <si>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</si>
  <si>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</si>
  <si>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</si>
  <si>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</si>
  <si>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</si>
  <si>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</si>
  <si>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</si>
  <si>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</si>
  <si>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</si>
  <si>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</si>
  <si>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</si>
  <si>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</si>
  <si>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</si>
  <si>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</si>
  <si>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</si>
  <si>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</si>
  <si>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</si>
  <si>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</si>
  <si>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</si>
  <si>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</si>
  <si>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</si>
  <si>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</si>
  <si>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</si>
  <si>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</si>
  <si>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</si>
  <si>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ad801</t>
  </si>
  <si>
    <t>いろいろ</t>
  </si>
  <si>
    <t>企画枠高宮菜々子さんメインA</t>
  </si>
  <si>
    <t>lp07</t>
  </si>
  <si>
    <t>実話カタログ企画</t>
  </si>
  <si>
    <t>企画枠</t>
  </si>
  <si>
    <t>9月01日(木)</t>
  </si>
  <si>
    <t>ad802</t>
  </si>
  <si>
    <t>空電</t>
  </si>
  <si>
    <t>雑誌 TOTAL</t>
  </si>
  <si>
    <t>●DVD 広告</t>
  </si>
  <si>
    <t>pa585</t>
  </si>
  <si>
    <t>三和出版</t>
  </si>
  <si>
    <t>DVD4コマ-ヘスティア</t>
  </si>
  <si>
    <t>A4変形、CVSフル、860円、10万部</t>
  </si>
  <si>
    <t>MEN'S DVD</t>
  </si>
  <si>
    <t>DVD貼付け面4C1/3P</t>
  </si>
  <si>
    <t>9月29日(木)</t>
  </si>
  <si>
    <t>pa586</t>
  </si>
  <si>
    <t>pa587</t>
  </si>
  <si>
    <t>DVD漫画きよし</t>
  </si>
  <si>
    <t>A4、CVS日版PB</t>
  </si>
  <si>
    <t>人妻日和</t>
  </si>
  <si>
    <t>DVD袋表4C</t>
  </si>
  <si>
    <t>pa588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</si>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</sst>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60000</v>
      </c>
      <c r="E6" s="81">
        <v>245</v>
      </c>
      <c r="F6" s="81">
        <v>113</v>
      </c>
      <c r="G6" s="81">
        <v>168</v>
      </c>
      <c r="H6" s="91">
        <v>35</v>
      </c>
      <c r="I6" s="92">
        <v>0</v>
      </c>
      <c r="J6" s="145">
        <f>H6+I6</f>
        <v>35</v>
      </c>
      <c r="K6" s="82">
        <f>IFERROR(J6/G6,"-")</f>
        <v>0.20833333333333</v>
      </c>
      <c r="L6" s="81">
        <v>8</v>
      </c>
      <c r="M6" s="81">
        <v>4</v>
      </c>
      <c r="N6" s="82">
        <f>IFERROR(L6/J6,"-")</f>
        <v>0.22857142857143</v>
      </c>
      <c r="O6" s="83">
        <f>IFERROR(D6/J6,"-")</f>
        <v>1714.2857142857</v>
      </c>
      <c r="P6" s="84">
        <v>7</v>
      </c>
      <c r="Q6" s="82">
        <f>IFERROR(P6/J6,"-")</f>
        <v>0.2</v>
      </c>
      <c r="R6" s="200">
        <v>122250</v>
      </c>
      <c r="S6" s="201">
        <f>IFERROR(R6/J6,"-")</f>
        <v>3492.8571428571</v>
      </c>
      <c r="T6" s="201">
        <f>IFERROR(R6/P6,"-")</f>
        <v>17464.285714286</v>
      </c>
      <c r="U6" s="195">
        <f>IFERROR(R6-D6,"-")</f>
        <v>62250</v>
      </c>
      <c r="V6" s="85">
        <f>R6/D6</f>
        <v>2.0375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250000</v>
      </c>
      <c r="E7" s="81">
        <v>546</v>
      </c>
      <c r="F7" s="81">
        <v>321</v>
      </c>
      <c r="G7" s="81">
        <v>777</v>
      </c>
      <c r="H7" s="91">
        <v>198</v>
      </c>
      <c r="I7" s="92">
        <v>4</v>
      </c>
      <c r="J7" s="145">
        <f>H7+I7</f>
        <v>202</v>
      </c>
      <c r="K7" s="82">
        <f>IFERROR(J7/G7,"-")</f>
        <v>0.25997425997426</v>
      </c>
      <c r="L7" s="81">
        <v>16</v>
      </c>
      <c r="M7" s="81">
        <v>43</v>
      </c>
      <c r="N7" s="82">
        <f>IFERROR(L7/J7,"-")</f>
        <v>0.079207920792079</v>
      </c>
      <c r="O7" s="83">
        <f>IFERROR(D7/J7,"-")</f>
        <v>1237.6237623762</v>
      </c>
      <c r="P7" s="84">
        <v>7</v>
      </c>
      <c r="Q7" s="82">
        <f>IFERROR(P7/J7,"-")</f>
        <v>0.034653465346535</v>
      </c>
      <c r="R7" s="200">
        <v>758000</v>
      </c>
      <c r="S7" s="201">
        <f>IFERROR(R7/J7,"-")</f>
        <v>3752.4752475248</v>
      </c>
      <c r="T7" s="201">
        <f>IFERROR(R7/P7,"-")</f>
        <v>108285.71428571</v>
      </c>
      <c r="U7" s="195">
        <f>IFERROR(R7-D7,"-")</f>
        <v>508000</v>
      </c>
      <c r="V7" s="85">
        <f>R7/D7</f>
        <v>3.032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310000</v>
      </c>
      <c r="E10" s="41">
        <f>SUM(E6:E8)</f>
        <v>791</v>
      </c>
      <c r="F10" s="41">
        <f>SUM(F6:F8)</f>
        <v>434</v>
      </c>
      <c r="G10" s="41">
        <f>SUM(G6:G8)</f>
        <v>945</v>
      </c>
      <c r="H10" s="41">
        <f>SUM(H6:H8)</f>
        <v>233</v>
      </c>
      <c r="I10" s="41">
        <f>SUM(I6:I8)</f>
        <v>4</v>
      </c>
      <c r="J10" s="41">
        <f>SUM(J6:J8)</f>
        <v>237</v>
      </c>
      <c r="K10" s="42">
        <f>IFERROR(J10/G10,"-")</f>
        <v>0.25079365079365</v>
      </c>
      <c r="L10" s="78">
        <f>SUM(L6:L8)</f>
        <v>24</v>
      </c>
      <c r="M10" s="78">
        <f>SUM(M6:M8)</f>
        <v>47</v>
      </c>
      <c r="N10" s="42">
        <f>IFERROR(L10/J10,"-")</f>
        <v>0.10126582278481</v>
      </c>
      <c r="O10" s="43">
        <f>IFERROR(D10/J10,"-")</f>
        <v>1308.0168776371</v>
      </c>
      <c r="P10" s="44">
        <f>SUM(P6:P8)</f>
        <v>14</v>
      </c>
      <c r="Q10" s="42">
        <f>IFERROR(P10/J10,"-")</f>
        <v>0.059071729957806</v>
      </c>
      <c r="R10" s="45">
        <f>SUM(R6:R8)</f>
        <v>880250</v>
      </c>
      <c r="S10" s="45">
        <f>IFERROR(R10/J10,"-")</f>
        <v>3714.135021097</v>
      </c>
      <c r="T10" s="45">
        <f>IFERROR(R10/P10,"-")</f>
        <v>62875</v>
      </c>
      <c r="U10" s="46">
        <f>SUM(U6:U8)</f>
        <v>570250</v>
      </c>
      <c r="V10" s="47">
        <f>IFERROR(R10/D10,"-")</f>
        <v>2.8395161290323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2.0375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60000</v>
      </c>
      <c r="K6" s="81">
        <v>17</v>
      </c>
      <c r="L6" s="81">
        <v>0</v>
      </c>
      <c r="M6" s="81">
        <v>98</v>
      </c>
      <c r="N6" s="91">
        <v>6</v>
      </c>
      <c r="O6" s="92">
        <v>0</v>
      </c>
      <c r="P6" s="93">
        <f>N6+O6</f>
        <v>6</v>
      </c>
      <c r="Q6" s="82">
        <f>IFERROR(P6/M6,"-")</f>
        <v>0.061224489795918</v>
      </c>
      <c r="R6" s="81">
        <v>1</v>
      </c>
      <c r="S6" s="81">
        <v>1</v>
      </c>
      <c r="T6" s="82">
        <f>IFERROR(S6/(O6+P6),"-")</f>
        <v>0.16666666666667</v>
      </c>
      <c r="U6" s="182">
        <f>IFERROR(J6/SUM(P6:P7),"-")</f>
        <v>1714.2857142857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62250</v>
      </c>
      <c r="AB6" s="85">
        <f>SUM(X6:X7)/SUM(J6:J7)</f>
        <v>2.0375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228</v>
      </c>
      <c r="L7" s="81">
        <v>113</v>
      </c>
      <c r="M7" s="81">
        <v>70</v>
      </c>
      <c r="N7" s="91">
        <v>29</v>
      </c>
      <c r="O7" s="92">
        <v>0</v>
      </c>
      <c r="P7" s="93">
        <f>N7+O7</f>
        <v>29</v>
      </c>
      <c r="Q7" s="82">
        <f>IFERROR(P7/M7,"-")</f>
        <v>0.41428571428571</v>
      </c>
      <c r="R7" s="81">
        <v>7</v>
      </c>
      <c r="S7" s="81">
        <v>3</v>
      </c>
      <c r="T7" s="82">
        <f>IFERROR(S7/(O7+P7),"-")</f>
        <v>0.10344827586207</v>
      </c>
      <c r="U7" s="182"/>
      <c r="V7" s="84">
        <v>7</v>
      </c>
      <c r="W7" s="82">
        <f>IF(P7=0,"-",V7/P7)</f>
        <v>0.24137931034483</v>
      </c>
      <c r="X7" s="186">
        <v>122250</v>
      </c>
      <c r="Y7" s="187">
        <f>IFERROR(X7/P7,"-")</f>
        <v>4215.5172413793</v>
      </c>
      <c r="Z7" s="187">
        <f>IFERROR(X7/V7,"-")</f>
        <v>17464.285714286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4</v>
      </c>
      <c r="AN7" s="101">
        <f>IF(P7=0,"",IF(AM7=0,"",(AM7/P7)))</f>
        <v>0.13793103448276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0.068965517241379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0.20689655172414</v>
      </c>
      <c r="BG7" s="112">
        <v>1</v>
      </c>
      <c r="BH7" s="114">
        <f>IFERROR(BG7/BE7,"-")</f>
        <v>0.16666666666667</v>
      </c>
      <c r="BI7" s="115">
        <v>2750</v>
      </c>
      <c r="BJ7" s="116">
        <f>IFERROR(BI7/BE7,"-")</f>
        <v>458.33333333333</v>
      </c>
      <c r="BK7" s="117"/>
      <c r="BL7" s="117">
        <v>1</v>
      </c>
      <c r="BM7" s="117"/>
      <c r="BN7" s="119">
        <v>10</v>
      </c>
      <c r="BO7" s="120">
        <f>IF(P7=0,"",IF(BN7=0,"",(BN7/P7)))</f>
        <v>0.3448275862069</v>
      </c>
      <c r="BP7" s="121">
        <v>4</v>
      </c>
      <c r="BQ7" s="122">
        <f>IFERROR(BP7/BN7,"-")</f>
        <v>0.4</v>
      </c>
      <c r="BR7" s="123">
        <v>67500</v>
      </c>
      <c r="BS7" s="124">
        <f>IFERROR(BR7/BN7,"-")</f>
        <v>6750</v>
      </c>
      <c r="BT7" s="125">
        <v>1</v>
      </c>
      <c r="BU7" s="125">
        <v>1</v>
      </c>
      <c r="BV7" s="125">
        <v>2</v>
      </c>
      <c r="BW7" s="126">
        <v>7</v>
      </c>
      <c r="BX7" s="127">
        <f>IF(P7=0,"",IF(BW7=0,"",(BW7/P7)))</f>
        <v>0.24137931034483</v>
      </c>
      <c r="BY7" s="128">
        <v>2</v>
      </c>
      <c r="BZ7" s="129">
        <f>IFERROR(BY7/BW7,"-")</f>
        <v>0.28571428571429</v>
      </c>
      <c r="CA7" s="130">
        <v>52000</v>
      </c>
      <c r="CB7" s="131">
        <f>IFERROR(CA7/BW7,"-")</f>
        <v>7428.5714285714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7</v>
      </c>
      <c r="CP7" s="141">
        <v>122250</v>
      </c>
      <c r="CQ7" s="141">
        <v>45000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2.0375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60000</v>
      </c>
      <c r="K10" s="41">
        <f>SUM(K6:K9)</f>
        <v>245</v>
      </c>
      <c r="L10" s="41">
        <f>SUM(L6:L9)</f>
        <v>113</v>
      </c>
      <c r="M10" s="41">
        <f>SUM(M6:M9)</f>
        <v>168</v>
      </c>
      <c r="N10" s="41">
        <f>SUM(N6:N9)</f>
        <v>35</v>
      </c>
      <c r="O10" s="41">
        <f>SUM(O6:O9)</f>
        <v>0</v>
      </c>
      <c r="P10" s="41">
        <f>SUM(P6:P9)</f>
        <v>35</v>
      </c>
      <c r="Q10" s="42">
        <f>IFERROR(P10/M10,"-")</f>
        <v>0.20833333333333</v>
      </c>
      <c r="R10" s="78">
        <f>SUM(R6:R9)</f>
        <v>8</v>
      </c>
      <c r="S10" s="78">
        <f>SUM(S6:S9)</f>
        <v>4</v>
      </c>
      <c r="T10" s="42">
        <f>IFERROR(R10/P10,"-")</f>
        <v>0.22857142857143</v>
      </c>
      <c r="U10" s="184">
        <f>IFERROR(J10/P10,"-")</f>
        <v>1714.2857142857</v>
      </c>
      <c r="V10" s="44">
        <f>SUM(V6:V9)</f>
        <v>7</v>
      </c>
      <c r="W10" s="42">
        <f>IFERROR(V10/P10,"-")</f>
        <v>0.2</v>
      </c>
      <c r="X10" s="190">
        <f>SUM(X6:X9)</f>
        <v>122250</v>
      </c>
      <c r="Y10" s="190">
        <f>IFERROR(X10/P10,"-")</f>
        <v>3492.8571428571</v>
      </c>
      <c r="Z10" s="190">
        <f>IFERROR(X10/V10,"-")</f>
        <v>17464.285714286</v>
      </c>
      <c r="AA10" s="190">
        <f>X10-J10</f>
        <v>62250</v>
      </c>
      <c r="AB10" s="47">
        <f>X10/J10</f>
        <v>2.0375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1.52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64</v>
      </c>
      <c r="G6" s="203" t="s">
        <v>76</v>
      </c>
      <c r="H6" s="90" t="s">
        <v>77</v>
      </c>
      <c r="I6" s="90" t="s">
        <v>78</v>
      </c>
      <c r="J6" s="188">
        <v>125000</v>
      </c>
      <c r="K6" s="81">
        <v>45</v>
      </c>
      <c r="L6" s="81">
        <v>0</v>
      </c>
      <c r="M6" s="81">
        <v>153</v>
      </c>
      <c r="N6" s="91">
        <v>20</v>
      </c>
      <c r="O6" s="92">
        <v>0</v>
      </c>
      <c r="P6" s="93">
        <f>N6+O6</f>
        <v>20</v>
      </c>
      <c r="Q6" s="82">
        <f>IFERROR(P6/M6,"-")</f>
        <v>0.13071895424837</v>
      </c>
      <c r="R6" s="81">
        <v>0</v>
      </c>
      <c r="S6" s="81">
        <v>7</v>
      </c>
      <c r="T6" s="82">
        <f>IFERROR(S6/(O6+P6),"-")</f>
        <v>0.35</v>
      </c>
      <c r="U6" s="182">
        <f>IFERROR(J6/SUM(P6:P7),"-")</f>
        <v>1436.7816091954</v>
      </c>
      <c r="V6" s="84">
        <v>1</v>
      </c>
      <c r="W6" s="82">
        <f>IF(P6=0,"-",V6/P6)</f>
        <v>0.05</v>
      </c>
      <c r="X6" s="186">
        <v>2000</v>
      </c>
      <c r="Y6" s="187">
        <f>IFERROR(X6/P6,"-")</f>
        <v>100</v>
      </c>
      <c r="Z6" s="187">
        <f>IFERROR(X6/V6,"-")</f>
        <v>2000</v>
      </c>
      <c r="AA6" s="188">
        <f>SUM(X6:X7)-SUM(J6:J7)</f>
        <v>65000</v>
      </c>
      <c r="AB6" s="85">
        <f>SUM(X6:X7)/SUM(J6:J7)</f>
        <v>1.52</v>
      </c>
      <c r="AC6" s="79"/>
      <c r="AD6" s="94">
        <v>1</v>
      </c>
      <c r="AE6" s="95">
        <f>IF(P6=0,"",IF(AD6=0,"",(AD6/P6)))</f>
        <v>0.05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13</v>
      </c>
      <c r="AN6" s="101">
        <f>IF(P6=0,"",IF(AM6=0,"",(AM6/P6)))</f>
        <v>0.65</v>
      </c>
      <c r="AO6" s="100">
        <v>1</v>
      </c>
      <c r="AP6" s="102">
        <f>IFERROR(AP6/AM6,"-")</f>
        <v>0</v>
      </c>
      <c r="AQ6" s="103">
        <v>2000</v>
      </c>
      <c r="AR6" s="104">
        <f>IFERROR(AQ6/AM6,"-")</f>
        <v>153.84615384615</v>
      </c>
      <c r="AS6" s="105">
        <v>1</v>
      </c>
      <c r="AT6" s="105"/>
      <c r="AU6" s="105"/>
      <c r="AV6" s="106">
        <v>2</v>
      </c>
      <c r="AW6" s="107">
        <f>IF(P6=0,"",IF(AV6=0,"",(AV6/P6)))</f>
        <v>0.1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2000</v>
      </c>
      <c r="CQ6" s="141">
        <v>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79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189</v>
      </c>
      <c r="L7" s="81">
        <v>128</v>
      </c>
      <c r="M7" s="81">
        <v>157</v>
      </c>
      <c r="N7" s="91">
        <v>67</v>
      </c>
      <c r="O7" s="92">
        <v>0</v>
      </c>
      <c r="P7" s="93">
        <f>N7+O7</f>
        <v>67</v>
      </c>
      <c r="Q7" s="82">
        <f>IFERROR(P7/M7,"-")</f>
        <v>0.42675159235669</v>
      </c>
      <c r="R7" s="81">
        <v>6</v>
      </c>
      <c r="S7" s="81">
        <v>9</v>
      </c>
      <c r="T7" s="82">
        <f>IFERROR(S7/(O7+P7),"-")</f>
        <v>0.13432835820896</v>
      </c>
      <c r="U7" s="182"/>
      <c r="V7" s="84">
        <v>2</v>
      </c>
      <c r="W7" s="82">
        <f>IF(P7=0,"-",V7/P7)</f>
        <v>0.029850746268657</v>
      </c>
      <c r="X7" s="186">
        <v>188000</v>
      </c>
      <c r="Y7" s="187">
        <f>IFERROR(X7/P7,"-")</f>
        <v>2805.9701492537</v>
      </c>
      <c r="Z7" s="187">
        <f>IFERROR(X7/V7,"-")</f>
        <v>94000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18</v>
      </c>
      <c r="AN7" s="101">
        <f>IF(P7=0,"",IF(AM7=0,"",(AM7/P7)))</f>
        <v>0.26865671641791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14</v>
      </c>
      <c r="AW7" s="107">
        <f>IF(P7=0,"",IF(AV7=0,"",(AV7/P7)))</f>
        <v>0.2089552238806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0.074626865671642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14</v>
      </c>
      <c r="BO7" s="120">
        <f>IF(P7=0,"",IF(BN7=0,"",(BN7/P7)))</f>
        <v>0.2089552238806</v>
      </c>
      <c r="BP7" s="121">
        <v>2</v>
      </c>
      <c r="BQ7" s="122">
        <f>IFERROR(BP7/BN7,"-")</f>
        <v>0.14285714285714</v>
      </c>
      <c r="BR7" s="123">
        <v>103000</v>
      </c>
      <c r="BS7" s="124">
        <f>IFERROR(BR7/BN7,"-")</f>
        <v>7357.1428571429</v>
      </c>
      <c r="BT7" s="125">
        <v>1</v>
      </c>
      <c r="BU7" s="125"/>
      <c r="BV7" s="125">
        <v>1</v>
      </c>
      <c r="BW7" s="126">
        <v>9</v>
      </c>
      <c r="BX7" s="127">
        <f>IF(P7=0,"",IF(BW7=0,"",(BW7/P7)))</f>
        <v>0.13432835820896</v>
      </c>
      <c r="BY7" s="128">
        <v>1</v>
      </c>
      <c r="BZ7" s="129">
        <f>IFERROR(BY7/BW7,"-")</f>
        <v>0.11111111111111</v>
      </c>
      <c r="CA7" s="130">
        <v>85000</v>
      </c>
      <c r="CB7" s="131">
        <f>IFERROR(CA7/BW7,"-")</f>
        <v>9444.4444444444</v>
      </c>
      <c r="CC7" s="132"/>
      <c r="CD7" s="132"/>
      <c r="CE7" s="132">
        <v>1</v>
      </c>
      <c r="CF7" s="133">
        <v>7</v>
      </c>
      <c r="CG7" s="134">
        <f>IF(P7=0,"",IF(CF7=0,"",(CF7/P7)))</f>
        <v>0.1044776119403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188000</v>
      </c>
      <c r="CQ7" s="141">
        <v>98000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4.544</v>
      </c>
      <c r="B8" s="203" t="s">
        <v>80</v>
      </c>
      <c r="C8" s="203" t="s">
        <v>73</v>
      </c>
      <c r="D8" s="203" t="s">
        <v>81</v>
      </c>
      <c r="E8" s="203" t="s">
        <v>82</v>
      </c>
      <c r="F8" s="203" t="s">
        <v>64</v>
      </c>
      <c r="G8" s="203" t="s">
        <v>83</v>
      </c>
      <c r="H8" s="90" t="s">
        <v>84</v>
      </c>
      <c r="I8" s="90" t="s">
        <v>78</v>
      </c>
      <c r="J8" s="188">
        <v>125000</v>
      </c>
      <c r="K8" s="81">
        <v>47</v>
      </c>
      <c r="L8" s="81">
        <v>0</v>
      </c>
      <c r="M8" s="81">
        <v>223</v>
      </c>
      <c r="N8" s="91">
        <v>20</v>
      </c>
      <c r="O8" s="92">
        <v>1</v>
      </c>
      <c r="P8" s="93">
        <f>N8+O8</f>
        <v>21</v>
      </c>
      <c r="Q8" s="82">
        <f>IFERROR(P8/M8,"-")</f>
        <v>0.094170403587444</v>
      </c>
      <c r="R8" s="81">
        <v>2</v>
      </c>
      <c r="S8" s="81">
        <v>7</v>
      </c>
      <c r="T8" s="82">
        <f>IFERROR(S8/(O8+P8),"-")</f>
        <v>0.31818181818182</v>
      </c>
      <c r="U8" s="182">
        <f>IFERROR(J8/SUM(P8:P9),"-")</f>
        <v>1086.9565217391</v>
      </c>
      <c r="V8" s="84">
        <v>1</v>
      </c>
      <c r="W8" s="82">
        <f>IF(P8=0,"-",V8/P8)</f>
        <v>0.047619047619048</v>
      </c>
      <c r="X8" s="186">
        <v>24000</v>
      </c>
      <c r="Y8" s="187">
        <f>IFERROR(X8/P8,"-")</f>
        <v>1142.8571428571</v>
      </c>
      <c r="Z8" s="187">
        <f>IFERROR(X8/V8,"-")</f>
        <v>24000</v>
      </c>
      <c r="AA8" s="188">
        <f>SUM(X8:X9)-SUM(J8:J9)</f>
        <v>443000</v>
      </c>
      <c r="AB8" s="85">
        <f>SUM(X8:X9)/SUM(J8:J9)</f>
        <v>4.544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4</v>
      </c>
      <c r="AN8" s="101">
        <f>IF(P8=0,"",IF(AM8=0,"",(AM8/P8)))</f>
        <v>0.19047619047619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0.14285714285714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7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0.19047619047619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3</v>
      </c>
      <c r="BX8" s="127">
        <f>IF(P8=0,"",IF(BW8=0,"",(BW8/P8)))</f>
        <v>0.14285714285714</v>
      </c>
      <c r="BY8" s="128">
        <v>1</v>
      </c>
      <c r="BZ8" s="129">
        <f>IFERROR(BY8/BW8,"-")</f>
        <v>0.33333333333333</v>
      </c>
      <c r="CA8" s="130">
        <v>24000</v>
      </c>
      <c r="CB8" s="131">
        <f>IFERROR(CA8/BW8,"-")</f>
        <v>8000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24000</v>
      </c>
      <c r="CQ8" s="141">
        <v>24000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85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265</v>
      </c>
      <c r="L9" s="81">
        <v>193</v>
      </c>
      <c r="M9" s="81">
        <v>244</v>
      </c>
      <c r="N9" s="91">
        <v>91</v>
      </c>
      <c r="O9" s="92">
        <v>3</v>
      </c>
      <c r="P9" s="93">
        <f>N9+O9</f>
        <v>94</v>
      </c>
      <c r="Q9" s="82">
        <f>IFERROR(P9/M9,"-")</f>
        <v>0.38524590163934</v>
      </c>
      <c r="R9" s="81">
        <v>8</v>
      </c>
      <c r="S9" s="81">
        <v>20</v>
      </c>
      <c r="T9" s="82">
        <f>IFERROR(S9/(O9+P9),"-")</f>
        <v>0.20618556701031</v>
      </c>
      <c r="U9" s="182"/>
      <c r="V9" s="84">
        <v>3</v>
      </c>
      <c r="W9" s="82">
        <f>IF(P9=0,"-",V9/P9)</f>
        <v>0.031914893617021</v>
      </c>
      <c r="X9" s="186">
        <v>544000</v>
      </c>
      <c r="Y9" s="187">
        <f>IFERROR(X9/P9,"-")</f>
        <v>5787.2340425532</v>
      </c>
      <c r="Z9" s="187">
        <f>IFERROR(X9/V9,"-")</f>
        <v>181333.33333333</v>
      </c>
      <c r="AA9" s="188"/>
      <c r="AB9" s="85"/>
      <c r="AC9" s="79"/>
      <c r="AD9" s="94">
        <v>1</v>
      </c>
      <c r="AE9" s="95">
        <f>IF(P9=0,"",IF(AD9=0,"",(AD9/P9)))</f>
        <v>0.01063829787234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17</v>
      </c>
      <c r="AN9" s="101">
        <f>IF(P9=0,"",IF(AM9=0,"",(AM9/P9)))</f>
        <v>0.18085106382979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9</v>
      </c>
      <c r="AW9" s="107">
        <f>IF(P9=0,"",IF(AV9=0,"",(AV9/P9)))</f>
        <v>0.095744680851064</v>
      </c>
      <c r="AX9" s="106">
        <v>2</v>
      </c>
      <c r="AY9" s="108">
        <f>IFERROR(AX9/AV9,"-")</f>
        <v>0.22222222222222</v>
      </c>
      <c r="AZ9" s="109">
        <v>27000</v>
      </c>
      <c r="BA9" s="110">
        <f>IFERROR(AZ9/AV9,"-")</f>
        <v>3000</v>
      </c>
      <c r="BB9" s="111"/>
      <c r="BC9" s="111"/>
      <c r="BD9" s="111">
        <v>2</v>
      </c>
      <c r="BE9" s="112">
        <v>19</v>
      </c>
      <c r="BF9" s="113">
        <f>IF(P9=0,"",IF(BE9=0,"",(BE9/P9)))</f>
        <v>0.20212765957447</v>
      </c>
      <c r="BG9" s="112">
        <v>1</v>
      </c>
      <c r="BH9" s="114">
        <f>IFERROR(BG9/BE9,"-")</f>
        <v>0.052631578947368</v>
      </c>
      <c r="BI9" s="115">
        <v>3000</v>
      </c>
      <c r="BJ9" s="116">
        <f>IFERROR(BI9/BE9,"-")</f>
        <v>157.89473684211</v>
      </c>
      <c r="BK9" s="117">
        <v>1</v>
      </c>
      <c r="BL9" s="117"/>
      <c r="BM9" s="117"/>
      <c r="BN9" s="119">
        <v>33</v>
      </c>
      <c r="BO9" s="120">
        <f>IF(P9=0,"",IF(BN9=0,"",(BN9/P9)))</f>
        <v>0.35106382978723</v>
      </c>
      <c r="BP9" s="121">
        <v>2</v>
      </c>
      <c r="BQ9" s="122">
        <f>IFERROR(BP9/BN9,"-")</f>
        <v>0.060606060606061</v>
      </c>
      <c r="BR9" s="123">
        <v>42000</v>
      </c>
      <c r="BS9" s="124">
        <f>IFERROR(BR9/BN9,"-")</f>
        <v>1272.7272727273</v>
      </c>
      <c r="BT9" s="125">
        <v>1</v>
      </c>
      <c r="BU9" s="125"/>
      <c r="BV9" s="125">
        <v>1</v>
      </c>
      <c r="BW9" s="126">
        <v>11</v>
      </c>
      <c r="BX9" s="127">
        <f>IF(P9=0,"",IF(BW9=0,"",(BW9/P9)))</f>
        <v>0.11702127659574</v>
      </c>
      <c r="BY9" s="128">
        <v>1</v>
      </c>
      <c r="BZ9" s="129">
        <f>IFERROR(BY9/BW9,"-")</f>
        <v>0.090909090909091</v>
      </c>
      <c r="CA9" s="130">
        <v>530000</v>
      </c>
      <c r="CB9" s="131">
        <f>IFERROR(CA9/BW9,"-")</f>
        <v>48181.818181818</v>
      </c>
      <c r="CC9" s="132"/>
      <c r="CD9" s="132"/>
      <c r="CE9" s="132">
        <v>1</v>
      </c>
      <c r="CF9" s="133">
        <v>4</v>
      </c>
      <c r="CG9" s="134">
        <f>IF(P9=0,"",IF(CF9=0,"",(CF9/P9)))</f>
        <v>0.042553191489362</v>
      </c>
      <c r="CH9" s="135">
        <v>1</v>
      </c>
      <c r="CI9" s="136">
        <f>IFERROR(CH9/CF9,"-")</f>
        <v>0.25</v>
      </c>
      <c r="CJ9" s="137">
        <v>195000</v>
      </c>
      <c r="CK9" s="138">
        <f>IFERROR(CJ9/CF9,"-")</f>
        <v>48750</v>
      </c>
      <c r="CL9" s="139"/>
      <c r="CM9" s="139"/>
      <c r="CN9" s="139">
        <v>1</v>
      </c>
      <c r="CO9" s="140">
        <v>3</v>
      </c>
      <c r="CP9" s="141">
        <v>544000</v>
      </c>
      <c r="CQ9" s="141">
        <v>530000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3.032</v>
      </c>
      <c r="B12" s="39"/>
      <c r="C12" s="39"/>
      <c r="D12" s="39"/>
      <c r="E12" s="39"/>
      <c r="F12" s="39"/>
      <c r="G12" s="40" t="s">
        <v>86</v>
      </c>
      <c r="H12" s="40"/>
      <c r="I12" s="40"/>
      <c r="J12" s="190">
        <f>SUM(J6:J11)</f>
        <v>250000</v>
      </c>
      <c r="K12" s="41">
        <f>SUM(K6:K11)</f>
        <v>546</v>
      </c>
      <c r="L12" s="41">
        <f>SUM(L6:L11)</f>
        <v>321</v>
      </c>
      <c r="M12" s="41">
        <f>SUM(M6:M11)</f>
        <v>777</v>
      </c>
      <c r="N12" s="41">
        <f>SUM(N6:N11)</f>
        <v>198</v>
      </c>
      <c r="O12" s="41">
        <f>SUM(O6:O11)</f>
        <v>4</v>
      </c>
      <c r="P12" s="41">
        <f>SUM(P6:P11)</f>
        <v>202</v>
      </c>
      <c r="Q12" s="42">
        <f>IFERROR(P12/M12,"-")</f>
        <v>0.25997425997426</v>
      </c>
      <c r="R12" s="78">
        <f>SUM(R6:R11)</f>
        <v>16</v>
      </c>
      <c r="S12" s="78">
        <f>SUM(S6:S11)</f>
        <v>43</v>
      </c>
      <c r="T12" s="42">
        <f>IFERROR(R12/P12,"-")</f>
        <v>0.079207920792079</v>
      </c>
      <c r="U12" s="184">
        <f>IFERROR(J12/P12,"-")</f>
        <v>1237.6237623762</v>
      </c>
      <c r="V12" s="44">
        <f>SUM(V6:V11)</f>
        <v>7</v>
      </c>
      <c r="W12" s="42">
        <f>IFERROR(V12/P12,"-")</f>
        <v>0.034653465346535</v>
      </c>
      <c r="X12" s="190">
        <f>SUM(X6:X11)</f>
        <v>758000</v>
      </c>
      <c r="Y12" s="190">
        <f>IFERROR(X12/P12,"-")</f>
        <v>3752.4752475248</v>
      </c>
      <c r="Z12" s="190">
        <f>IFERROR(X12/V12,"-")</f>
        <v>108285.71428571</v>
      </c>
      <c r="AA12" s="190">
        <f>X12-J12</f>
        <v>508000</v>
      </c>
      <c r="AB12" s="47">
        <f>X12/J12</f>
        <v>3.032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