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<sst xmlns="http://schemas.openxmlformats.org/spreadsheetml/2006/main" uniqueCount="264">
  <si>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</si>
  <si>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</si>
  <si>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</si>
  <si>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</si>
  <si>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</si>
  <si>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</si>
  <si>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</si>
  <si>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</si>
  <si>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</si>
  <si>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</si>
  <si>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</si>
  <si>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</si>
  <si>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</si>
  <si>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</si>
  <si>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</si>
  <si>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</si>
  <si>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</si>
  <si>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</si>
  <si>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</si>
  <si>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</si>
  <si>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</si>
  <si>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</si>
  <si>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</si>
  <si>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</si>
  <si>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</si>
  <si>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</si>
  <si>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</si>
  <si>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</si>
  <si>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</si>
  <si>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</si>
  <si>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</si>
  <si>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</si>
  <si>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</si>
  <si>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</si>
  <si>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</si>
  <si>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</si>
  <si>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</si>
  <si>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</si>
  <si>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</si>
  <si>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</si>
  <si>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</si>
  <si>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</si>
  <si>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</si>
  <si>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</si>
  <si>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</si>
  <si>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</si>
  <si>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</si>
  <si>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</si>
  <si>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</si>
  <si>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</si>
  <si>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</si>
  <si>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</si>
  <si>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</si>
  <si>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</si>
  <si>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</si>
  <si>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</si>
  <si>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</si>
  <si>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ln_ink011</t>
  </si>
  <si>
    <t>インターカラー</t>
  </si>
  <si>
    <t>再婚&amp;理解者版(LINEver)（高宮菜々子）</t>
  </si>
  <si>
    <t>再婚&amp;理解者(LINEver)</t>
  </si>
  <si>
    <t>line</t>
  </si>
  <si>
    <t>スポニチ西部</t>
  </si>
  <si>
    <t>全5段つかみ55段保証</t>
  </si>
  <si>
    <t>55段保証</t>
  </si>
  <si>
    <t>ic3316</t>
  </si>
  <si>
    <t>空電</t>
  </si>
  <si>
    <t>ln_ink012</t>
  </si>
  <si>
    <t>DVDパッケージ＿ストーリー版(LINEver)（晶エリー）</t>
  </si>
  <si>
    <t>え美熟女が(LINEver)</t>
  </si>
  <si>
    <t>半5段つかみ55段保証</t>
  </si>
  <si>
    <t>ic3317</t>
  </si>
  <si>
    <t>ln_ink013</t>
  </si>
  <si>
    <t>デリヘル版3(LINEver)（百瀬凛花）</t>
  </si>
  <si>
    <t>LINEで出会いリクルート70歳まで応募可</t>
  </si>
  <si>
    <t>全3段つかみ55段保証</t>
  </si>
  <si>
    <t>ic3318</t>
  </si>
  <si>
    <t>ln_ink014</t>
  </si>
  <si>
    <t>スポーツ報知関西</t>
  </si>
  <si>
    <t>全5段つかみ4回</t>
  </si>
  <si>
    <t>ln_ink015</t>
  </si>
  <si>
    <t>ln_ink016</t>
  </si>
  <si>
    <t>右女9版(ヘスティア)(LINEver)（晶エリー）</t>
  </si>
  <si>
    <t>満足度はお墨付き鉄板熟女サイト(LINEver)</t>
  </si>
  <si>
    <t>ln_ink017</t>
  </si>
  <si>
    <t>ic3319</t>
  </si>
  <si>
    <t>(空電共通)</t>
  </si>
  <si>
    <t>ln_ink018</t>
  </si>
  <si>
    <t>①再婚&amp;理解者版(LINEver)（百瀬凛花）</t>
  </si>
  <si>
    <t>①再婚&amp;理解者(LINEver)</t>
  </si>
  <si>
    <t>スポニチ関東</t>
  </si>
  <si>
    <t>半2段つかみ20段保証</t>
  </si>
  <si>
    <t>20段保証</t>
  </si>
  <si>
    <t>ln_ink019</t>
  </si>
  <si>
    <t>②旧デイリー風(LINEver)（晶エリー）</t>
  </si>
  <si>
    <t>②満足度はお墨付き鉄板熟女サイト(LINEver)</t>
  </si>
  <si>
    <t>ln_ink020</t>
  </si>
  <si>
    <t>③LINE版(つかみ)（高宮菜々子）</t>
  </si>
  <si>
    <t>③LINEで熟女と出会いができるんです！</t>
  </si>
  <si>
    <t>ln_ink021</t>
  </si>
  <si>
    <t>④求人版(LINEver)（百瀬凛花）</t>
  </si>
  <si>
    <t>④LINEで出会いリクルート70歳まで応募可</t>
  </si>
  <si>
    <t>ic3320</t>
  </si>
  <si>
    <t>ln_ink022</t>
  </si>
  <si>
    <t>全5段</t>
  </si>
  <si>
    <t>9月04日(日)</t>
  </si>
  <si>
    <t>ic3321</t>
  </si>
  <si>
    <t>ic3322</t>
  </si>
  <si>
    <t>デリヘル版3（百瀬凛花）</t>
  </si>
  <si>
    <t>もう50代の熟女だけど</t>
  </si>
  <si>
    <t>lp07</t>
  </si>
  <si>
    <t>9月18日(日)</t>
  </si>
  <si>
    <t>ic3323</t>
  </si>
  <si>
    <t>ln_ink023</t>
  </si>
  <si>
    <t>スポニチ関西</t>
  </si>
  <si>
    <t>ic3324</t>
  </si>
  <si>
    <t>ic3325</t>
  </si>
  <si>
    <t>ic3326</t>
  </si>
  <si>
    <t>ln_ink024</t>
  </si>
  <si>
    <t>サンスポ関東</t>
  </si>
  <si>
    <t>4C終面全5段</t>
  </si>
  <si>
    <t>ic3327</t>
  </si>
  <si>
    <t>ic3328</t>
  </si>
  <si>
    <t>求人風（推川ゆうり）</t>
  </si>
  <si>
    <t>70歳までの出会いリクルート</t>
  </si>
  <si>
    <t>1C終面全5段</t>
  </si>
  <si>
    <t>9月03日(土)</t>
  </si>
  <si>
    <t>ic3329</t>
  </si>
  <si>
    <t>ln_ink025</t>
  </si>
  <si>
    <t>サンスポ関西</t>
  </si>
  <si>
    <t>9月23日(金)</t>
  </si>
  <si>
    <t>ic3330</t>
  </si>
  <si>
    <t>ic3331</t>
  </si>
  <si>
    <t>9月19日(月)</t>
  </si>
  <si>
    <t>ic3332</t>
  </si>
  <si>
    <t>ln_ink026</t>
  </si>
  <si>
    <t>再婚&amp;理解者版(LINEver)（百瀬凛花）</t>
  </si>
  <si>
    <t>デイリースポーツ関西</t>
  </si>
  <si>
    <t>ic3333</t>
  </si>
  <si>
    <t>ic3334</t>
  </si>
  <si>
    <t>デリヘル版3（高宮菜々子）</t>
  </si>
  <si>
    <t>ic3335</t>
  </si>
  <si>
    <t>ln_ink027</t>
  </si>
  <si>
    <t>デリヘル版3(LINEver)（高宮菜々子）</t>
  </si>
  <si>
    <t>ニッカン関西</t>
  </si>
  <si>
    <t>ic3336</t>
  </si>
  <si>
    <t>ln_ink028</t>
  </si>
  <si>
    <t>大正版(LINEver)（晶エリー）</t>
  </si>
  <si>
    <t>学生いませんギャルもいません40代50代60代中年女性が多いサイト(LINEver)</t>
  </si>
  <si>
    <t>半5段</t>
  </si>
  <si>
    <t>9月10日(土)</t>
  </si>
  <si>
    <t>ic3337</t>
  </si>
  <si>
    <t>ln_ink029</t>
  </si>
  <si>
    <t>右女3(LINEver)（百瀬凛花）</t>
  </si>
  <si>
    <t>ic3338</t>
  </si>
  <si>
    <t>ln_ink030</t>
  </si>
  <si>
    <t>もう50代の熟女だけどLINEで</t>
  </si>
  <si>
    <t>9月17日(土)</t>
  </si>
  <si>
    <t>ic3339</t>
  </si>
  <si>
    <t>ln_ink031</t>
  </si>
  <si>
    <t>ic3340</t>
  </si>
  <si>
    <t>ln_ink032</t>
  </si>
  <si>
    <t>学生いませんギャルもいません40代50代60代中年女性が多いサイト</t>
  </si>
  <si>
    <t>スポーツ報知関東</t>
  </si>
  <si>
    <t>4C終面雑報</t>
  </si>
  <si>
    <t>9月02日(金)</t>
  </si>
  <si>
    <t>ic3341</t>
  </si>
  <si>
    <t>ic3342</t>
  </si>
  <si>
    <t>旧デイリー風（百瀬凛花）</t>
  </si>
  <si>
    <t>満足度はお墨付き鉄板熟女サイト</t>
  </si>
  <si>
    <t>9月09日(金)</t>
  </si>
  <si>
    <t>ic3343</t>
  </si>
  <si>
    <t>ln_ink033</t>
  </si>
  <si>
    <t>LINE版(つかみ)（高宮菜々子）</t>
  </si>
  <si>
    <t>LINEで熟女と出会いができるんです！</t>
  </si>
  <si>
    <t>9月22日(木)</t>
  </si>
  <si>
    <t>ic3344</t>
  </si>
  <si>
    <t>ic3345</t>
  </si>
  <si>
    <t>右女3（百瀬凛花）</t>
  </si>
  <si>
    <t>9/26・27・29のいずれかに掲載</t>
  </si>
  <si>
    <t>ic3346</t>
  </si>
  <si>
    <t>ic3347</t>
  </si>
  <si>
    <t>東スポ・大スポ・九スポ・中京</t>
  </si>
  <si>
    <t>記事枠</t>
  </si>
  <si>
    <t>9月29日(木)</t>
  </si>
  <si>
    <t>ic3348</t>
  </si>
  <si>
    <t>ln_ink034</t>
  </si>
  <si>
    <t>記事(ノーマル)(LINEver)（）</t>
  </si>
  <si>
    <t>デイリー14「年上男性に相談したいセックスのハナシ」</t>
  </si>
  <si>
    <t>4C記事枠</t>
  </si>
  <si>
    <t>ln_ink035</t>
  </si>
  <si>
    <t>記事(黄)(LINEver)（）</t>
  </si>
  <si>
    <t>デイリー15「カーセックスに憧れる熟女「助手席に乗りませんか？」</t>
  </si>
  <si>
    <t>9月11日(日)</t>
  </si>
  <si>
    <t>ln_ink036</t>
  </si>
  <si>
    <t>記事(青)(LINEver)（）</t>
  </si>
  <si>
    <t>216「スピード違反の高速出会いサイトがここに！」</t>
  </si>
  <si>
    <t>ln_ink037</t>
  </si>
  <si>
    <t>記事(赤)(LINEver)（）</t>
  </si>
  <si>
    <t>217「ピチピチの熟女・・体験してみる？」</t>
  </si>
  <si>
    <t>9月25日(日)</t>
  </si>
  <si>
    <t>ic3349</t>
  </si>
  <si>
    <t>共通</t>
  </si>
  <si>
    <t>ln_ink038</t>
  </si>
  <si>
    <t>九スポ</t>
  </si>
  <si>
    <t>ic3350</t>
  </si>
  <si>
    <t>新聞 TOTAL</t>
  </si>
  <si>
    <t>●雑誌 広告</t>
  </si>
  <si>
    <t>ln_ink010</t>
  </si>
  <si>
    <t>ぶんか社</t>
  </si>
  <si>
    <t>アダルトチック版(LINEver)（百瀬凛花）</t>
  </si>
  <si>
    <t>元手0円お色気熟女と中年男性がLINEで出会える(LINEver)</t>
  </si>
  <si>
    <t>EXMAX!</t>
  </si>
  <si>
    <t>表4</t>
  </si>
  <si>
    <t>9月26日(月)</t>
  </si>
  <si>
    <t>za233</t>
  </si>
  <si>
    <t>ad801</t>
  </si>
  <si>
    <t>アドライヴ</t>
  </si>
  <si>
    <t>いろいろ</t>
  </si>
  <si>
    <t>企画枠高宮菜々子さんメインA</t>
  </si>
  <si>
    <t>実話カタログ企画</t>
  </si>
  <si>
    <t>企画枠</t>
  </si>
  <si>
    <t>9月01日(木)</t>
  </si>
  <si>
    <t>ad802</t>
  </si>
  <si>
    <t>雑誌 TOTAL</t>
  </si>
  <si>
    <t>●DVD 広告</t>
  </si>
  <si>
    <t>pa585</t>
  </si>
  <si>
    <t>三和出版</t>
  </si>
  <si>
    <t>DVD4コマ-ヘスティア</t>
  </si>
  <si>
    <t>A4変形、CVSフル、860円、10万部</t>
  </si>
  <si>
    <t>MEN'S DVD</t>
  </si>
  <si>
    <t>DVD貼付け面4C1/3P</t>
  </si>
  <si>
    <t>pa586</t>
  </si>
  <si>
    <t>pa587</t>
  </si>
  <si>
    <t>DVD漫画きよし</t>
  </si>
  <si>
    <t>A4、CVS日版PB</t>
  </si>
  <si>
    <t>人妻日和</t>
  </si>
  <si>
    <t>DVD袋表4C</t>
  </si>
  <si>
    <t>pa588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</si>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</sst>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1.0981818181818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550000</v>
      </c>
      <c r="L6" s="80">
        <v>0</v>
      </c>
      <c r="M6" s="80">
        <v>0</v>
      </c>
      <c r="N6" s="80">
        <v>0</v>
      </c>
      <c r="O6" s="91">
        <v>26</v>
      </c>
      <c r="P6" s="92">
        <v>0</v>
      </c>
      <c r="Q6" s="93">
        <f>O6+P6</f>
        <v>26</v>
      </c>
      <c r="R6" s="81" t="str">
        <f>IFERROR(Q6/N6,"-")</f>
        <v>-</v>
      </c>
      <c r="S6" s="80">
        <v>0</v>
      </c>
      <c r="T6" s="80">
        <v>8</v>
      </c>
      <c r="U6" s="81">
        <f>IFERROR(T6/(Q6),"-")</f>
        <v>0.30769230769231</v>
      </c>
      <c r="V6" s="82">
        <f>IFERROR(K6/SUM(Q6:Q11),"-")</f>
        <v>14102.564102564</v>
      </c>
      <c r="W6" s="83">
        <v>2</v>
      </c>
      <c r="X6" s="81">
        <f>IF(Q6=0,"-",W6/Q6)</f>
        <v>0.076923076923077</v>
      </c>
      <c r="Y6" s="186">
        <v>8000</v>
      </c>
      <c r="Z6" s="187">
        <f>IFERROR(Y6/Q6,"-")</f>
        <v>307.69230769231</v>
      </c>
      <c r="AA6" s="187">
        <f>IFERROR(Y6/W6,"-")</f>
        <v>4000</v>
      </c>
      <c r="AB6" s="181">
        <f>SUM(Y6:Y11)-SUM(K6:K11)</f>
        <v>54000</v>
      </c>
      <c r="AC6" s="85">
        <f>SUM(Y6:Y11)/SUM(K6:K11)</f>
        <v>1.0981818181818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0.038461538461538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0.11538461538462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16</v>
      </c>
      <c r="BP6" s="120">
        <f>IF(Q6=0,"",IF(BO6=0,"",(BO6/Q6)))</f>
        <v>0.61538461538462</v>
      </c>
      <c r="BQ6" s="121">
        <v>1</v>
      </c>
      <c r="BR6" s="122">
        <f>IFERROR(BQ6/BO6,"-")</f>
        <v>0.0625</v>
      </c>
      <c r="BS6" s="123">
        <v>3000</v>
      </c>
      <c r="BT6" s="124">
        <f>IFERROR(BS6/BO6,"-")</f>
        <v>187.5</v>
      </c>
      <c r="BU6" s="125">
        <v>1</v>
      </c>
      <c r="BV6" s="125"/>
      <c r="BW6" s="125"/>
      <c r="BX6" s="126">
        <v>2</v>
      </c>
      <c r="BY6" s="127">
        <f>IF(Q6=0,"",IF(BX6=0,"",(BX6/Q6)))</f>
        <v>0.076923076923077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4</v>
      </c>
      <c r="CH6" s="134">
        <f>IF(Q6=0,"",IF(CG6=0,"",(CG6/Q6)))</f>
        <v>0.15384615384615</v>
      </c>
      <c r="CI6" s="135">
        <v>1</v>
      </c>
      <c r="CJ6" s="136">
        <f>IFERROR(CI6/CG6,"-")</f>
        <v>0.25</v>
      </c>
      <c r="CK6" s="137">
        <v>5000</v>
      </c>
      <c r="CL6" s="138">
        <f>IFERROR(CK6/CG6,"-")</f>
        <v>1250</v>
      </c>
      <c r="CM6" s="139">
        <v>1</v>
      </c>
      <c r="CN6" s="139"/>
      <c r="CO6" s="139"/>
      <c r="CP6" s="140">
        <v>2</v>
      </c>
      <c r="CQ6" s="141">
        <v>8000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44</v>
      </c>
      <c r="M7" s="80">
        <v>21</v>
      </c>
      <c r="N7" s="80">
        <v>19</v>
      </c>
      <c r="O7" s="91">
        <v>5</v>
      </c>
      <c r="P7" s="92">
        <v>0</v>
      </c>
      <c r="Q7" s="93">
        <f>O7+P7</f>
        <v>5</v>
      </c>
      <c r="R7" s="81">
        <f>IFERROR(Q7/N7,"-")</f>
        <v>0.26315789473684</v>
      </c>
      <c r="S7" s="80">
        <v>2</v>
      </c>
      <c r="T7" s="80">
        <v>1</v>
      </c>
      <c r="U7" s="81">
        <f>IFERROR(T7/(Q7),"-")</f>
        <v>0.2</v>
      </c>
      <c r="V7" s="82"/>
      <c r="W7" s="83">
        <v>2</v>
      </c>
      <c r="X7" s="81">
        <f>IF(Q7=0,"-",W7/Q7)</f>
        <v>0.4</v>
      </c>
      <c r="Y7" s="186">
        <v>45000</v>
      </c>
      <c r="Z7" s="187">
        <f>IFERROR(Y7/Q7,"-")</f>
        <v>9000</v>
      </c>
      <c r="AA7" s="187">
        <f>IFERROR(Y7/W7,"-")</f>
        <v>22500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0.2</v>
      </c>
      <c r="BZ7" s="128">
        <v>1</v>
      </c>
      <c r="CA7" s="129">
        <f>IFERROR(BZ7/BX7,"-")</f>
        <v>1</v>
      </c>
      <c r="CB7" s="130">
        <v>36000</v>
      </c>
      <c r="CC7" s="131">
        <f>IFERROR(CB7/BX7,"-")</f>
        <v>36000</v>
      </c>
      <c r="CD7" s="132"/>
      <c r="CE7" s="132"/>
      <c r="CF7" s="132">
        <v>1</v>
      </c>
      <c r="CG7" s="133">
        <v>2</v>
      </c>
      <c r="CH7" s="134">
        <f>IF(Q7=0,"",IF(CG7=0,"",(CG7/Q7)))</f>
        <v>0.4</v>
      </c>
      <c r="CI7" s="135">
        <v>1</v>
      </c>
      <c r="CJ7" s="136">
        <f>IFERROR(CI7/CG7,"-")</f>
        <v>0.5</v>
      </c>
      <c r="CK7" s="137">
        <v>9000</v>
      </c>
      <c r="CL7" s="138">
        <f>IFERROR(CK7/CG7,"-")</f>
        <v>4500</v>
      </c>
      <c r="CM7" s="139"/>
      <c r="CN7" s="139"/>
      <c r="CO7" s="139">
        <v>1</v>
      </c>
      <c r="CP7" s="140">
        <v>2</v>
      </c>
      <c r="CQ7" s="141">
        <v>45000</v>
      </c>
      <c r="CR7" s="141">
        <v>36000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68</v>
      </c>
      <c r="F8" s="189" t="s">
        <v>69</v>
      </c>
      <c r="G8" s="189" t="s">
        <v>61</v>
      </c>
      <c r="H8" s="89" t="s">
        <v>62</v>
      </c>
      <c r="I8" s="89" t="s">
        <v>70</v>
      </c>
      <c r="J8" s="89"/>
      <c r="K8" s="181"/>
      <c r="L8" s="80">
        <v>0</v>
      </c>
      <c r="M8" s="80">
        <v>0</v>
      </c>
      <c r="N8" s="80">
        <v>0</v>
      </c>
      <c r="O8" s="91">
        <v>6</v>
      </c>
      <c r="P8" s="92">
        <v>0</v>
      </c>
      <c r="Q8" s="93">
        <f>O8+P8</f>
        <v>6</v>
      </c>
      <c r="R8" s="81" t="str">
        <f>IFERROR(Q8/N8,"-")</f>
        <v>-</v>
      </c>
      <c r="S8" s="80">
        <v>1</v>
      </c>
      <c r="T8" s="80">
        <v>0</v>
      </c>
      <c r="U8" s="81">
        <f>IFERROR(T8/(Q8),"-")</f>
        <v>0</v>
      </c>
      <c r="V8" s="82"/>
      <c r="W8" s="83">
        <v>3</v>
      </c>
      <c r="X8" s="81">
        <f>IF(Q8=0,"-",W8/Q8)</f>
        <v>0.5</v>
      </c>
      <c r="Y8" s="186">
        <v>551000</v>
      </c>
      <c r="Z8" s="187">
        <f>IFERROR(Y8/Q8,"-")</f>
        <v>91833.333333333</v>
      </c>
      <c r="AA8" s="187">
        <f>IFERROR(Y8/W8,"-")</f>
        <v>183666.66666667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1</v>
      </c>
      <c r="BG8" s="113">
        <f>IF(Q8=0,"",IF(BF8=0,"",(BF8/Q8)))</f>
        <v>0.16666666666667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0.66666666666667</v>
      </c>
      <c r="BQ8" s="121">
        <v>2</v>
      </c>
      <c r="BR8" s="122">
        <f>IFERROR(BQ8/BO8,"-")</f>
        <v>0.5</v>
      </c>
      <c r="BS8" s="123">
        <v>8000</v>
      </c>
      <c r="BT8" s="124">
        <f>IFERROR(BS8/BO8,"-")</f>
        <v>2000</v>
      </c>
      <c r="BU8" s="125">
        <v>2</v>
      </c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0.16666666666667</v>
      </c>
      <c r="CI8" s="135">
        <v>1</v>
      </c>
      <c r="CJ8" s="136">
        <f>IFERROR(CI8/CG8,"-")</f>
        <v>1</v>
      </c>
      <c r="CK8" s="137">
        <v>543000</v>
      </c>
      <c r="CL8" s="138">
        <f>IFERROR(CK8/CG8,"-")</f>
        <v>543000</v>
      </c>
      <c r="CM8" s="139"/>
      <c r="CN8" s="139"/>
      <c r="CO8" s="139">
        <v>1</v>
      </c>
      <c r="CP8" s="140">
        <v>3</v>
      </c>
      <c r="CQ8" s="141">
        <v>551000</v>
      </c>
      <c r="CR8" s="141">
        <v>543000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71</v>
      </c>
      <c r="C9" s="189" t="s">
        <v>58</v>
      </c>
      <c r="D9" s="189"/>
      <c r="E9" s="189" t="s">
        <v>68</v>
      </c>
      <c r="F9" s="189" t="s">
        <v>69</v>
      </c>
      <c r="G9" s="189" t="s">
        <v>66</v>
      </c>
      <c r="H9" s="89"/>
      <c r="I9" s="89"/>
      <c r="J9" s="89"/>
      <c r="K9" s="181"/>
      <c r="L9" s="80">
        <v>62</v>
      </c>
      <c r="M9" s="80">
        <v>23</v>
      </c>
      <c r="N9" s="80">
        <v>8</v>
      </c>
      <c r="O9" s="91">
        <v>2</v>
      </c>
      <c r="P9" s="92">
        <v>0</v>
      </c>
      <c r="Q9" s="93">
        <f>O9+P9</f>
        <v>2</v>
      </c>
      <c r="R9" s="81">
        <f>IFERROR(Q9/N9,"-")</f>
        <v>0.25</v>
      </c>
      <c r="S9" s="80">
        <v>0</v>
      </c>
      <c r="T9" s="80">
        <v>1</v>
      </c>
      <c r="U9" s="81">
        <f>IFERROR(T9/(Q9),"-")</f>
        <v>0.5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74</v>
      </c>
      <c r="G10" s="189" t="s">
        <v>61</v>
      </c>
      <c r="H10" s="89" t="s">
        <v>62</v>
      </c>
      <c r="I10" s="89" t="s">
        <v>75</v>
      </c>
      <c r="J10" s="89"/>
      <c r="K10" s="181"/>
      <c r="L10" s="80">
        <v>0</v>
      </c>
      <c r="M10" s="80">
        <v>0</v>
      </c>
      <c r="N10" s="80">
        <v>0</v>
      </c>
      <c r="O10" s="91">
        <v>0</v>
      </c>
      <c r="P10" s="92">
        <v>0</v>
      </c>
      <c r="Q10" s="93">
        <f>O10+P10</f>
        <v>0</v>
      </c>
      <c r="R10" s="81" t="str">
        <f>IFERROR(Q10/N10,"-")</f>
        <v>-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76</v>
      </c>
      <c r="C11" s="189" t="s">
        <v>58</v>
      </c>
      <c r="D11" s="189"/>
      <c r="E11" s="189" t="s">
        <v>73</v>
      </c>
      <c r="F11" s="189" t="s">
        <v>74</v>
      </c>
      <c r="G11" s="189" t="s">
        <v>66</v>
      </c>
      <c r="H11" s="89"/>
      <c r="I11" s="89"/>
      <c r="J11" s="89"/>
      <c r="K11" s="181"/>
      <c r="L11" s="80">
        <v>8</v>
      </c>
      <c r="M11" s="80">
        <v>6</v>
      </c>
      <c r="N11" s="80">
        <v>2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12.717857142857</v>
      </c>
      <c r="B12" s="189" t="s">
        <v>77</v>
      </c>
      <c r="C12" s="189" t="s">
        <v>58</v>
      </c>
      <c r="D12" s="189"/>
      <c r="E12" s="189" t="s">
        <v>68</v>
      </c>
      <c r="F12" s="189" t="s">
        <v>69</v>
      </c>
      <c r="G12" s="189" t="s">
        <v>61</v>
      </c>
      <c r="H12" s="89" t="s">
        <v>78</v>
      </c>
      <c r="I12" s="89" t="s">
        <v>79</v>
      </c>
      <c r="J12" s="89"/>
      <c r="K12" s="181">
        <v>280000</v>
      </c>
      <c r="L12" s="80">
        <v>0</v>
      </c>
      <c r="M12" s="80">
        <v>0</v>
      </c>
      <c r="N12" s="80">
        <v>0</v>
      </c>
      <c r="O12" s="91">
        <v>8</v>
      </c>
      <c r="P12" s="92">
        <v>0</v>
      </c>
      <c r="Q12" s="93">
        <f>O12+P12</f>
        <v>8</v>
      </c>
      <c r="R12" s="81" t="str">
        <f>IFERROR(Q12/N12,"-")</f>
        <v>-</v>
      </c>
      <c r="S12" s="80">
        <v>0</v>
      </c>
      <c r="T12" s="80">
        <v>2</v>
      </c>
      <c r="U12" s="81">
        <f>IFERROR(T12/(Q12),"-")</f>
        <v>0.25</v>
      </c>
      <c r="V12" s="82">
        <f>IFERROR(K12/SUM(Q12:Q16),"-")</f>
        <v>9333.3333333333</v>
      </c>
      <c r="W12" s="83">
        <v>1</v>
      </c>
      <c r="X12" s="81">
        <f>IF(Q12=0,"-",W12/Q12)</f>
        <v>0.125</v>
      </c>
      <c r="Y12" s="186">
        <v>230000</v>
      </c>
      <c r="Z12" s="187">
        <f>IFERROR(Y12/Q12,"-")</f>
        <v>28750</v>
      </c>
      <c r="AA12" s="187">
        <f>IFERROR(Y12/W12,"-")</f>
        <v>230000</v>
      </c>
      <c r="AB12" s="181">
        <f>SUM(Y12:Y16)-SUM(K12:K16)</f>
        <v>3281000</v>
      </c>
      <c r="AC12" s="85">
        <f>SUM(Y12:Y16)/SUM(K12:K16)</f>
        <v>12.717857142857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2</v>
      </c>
      <c r="AO12" s="101">
        <f>IF(Q12=0,"",IF(AN12=0,"",(AN12/Q12)))</f>
        <v>0.25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0.125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0.25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>
        <v>3</v>
      </c>
      <c r="CH12" s="134">
        <f>IF(Q12=0,"",IF(CG12=0,"",(CG12/Q12)))</f>
        <v>0.375</v>
      </c>
      <c r="CI12" s="135">
        <v>1</v>
      </c>
      <c r="CJ12" s="136">
        <f>IFERROR(CI12/CG12,"-")</f>
        <v>0.33333333333333</v>
      </c>
      <c r="CK12" s="137">
        <v>230000</v>
      </c>
      <c r="CL12" s="138">
        <f>IFERROR(CK12/CG12,"-")</f>
        <v>76666.666666667</v>
      </c>
      <c r="CM12" s="139"/>
      <c r="CN12" s="139"/>
      <c r="CO12" s="139">
        <v>1</v>
      </c>
      <c r="CP12" s="140">
        <v>1</v>
      </c>
      <c r="CQ12" s="141">
        <v>230000</v>
      </c>
      <c r="CR12" s="141">
        <v>230000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80</v>
      </c>
      <c r="C13" s="189" t="s">
        <v>58</v>
      </c>
      <c r="D13" s="189"/>
      <c r="E13" s="189" t="s">
        <v>59</v>
      </c>
      <c r="F13" s="189" t="s">
        <v>60</v>
      </c>
      <c r="G13" s="189" t="s">
        <v>61</v>
      </c>
      <c r="H13" s="89"/>
      <c r="I13" s="89" t="s">
        <v>79</v>
      </c>
      <c r="J13" s="89"/>
      <c r="K13" s="181"/>
      <c r="L13" s="80">
        <v>0</v>
      </c>
      <c r="M13" s="80">
        <v>0</v>
      </c>
      <c r="N13" s="80">
        <v>0</v>
      </c>
      <c r="O13" s="91">
        <v>3</v>
      </c>
      <c r="P13" s="92">
        <v>1</v>
      </c>
      <c r="Q13" s="93">
        <f>O13+P13</f>
        <v>4</v>
      </c>
      <c r="R13" s="81" t="str">
        <f>IFERROR(Q13/N13,"-")</f>
        <v>-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81</v>
      </c>
      <c r="C14" s="189" t="s">
        <v>58</v>
      </c>
      <c r="D14" s="189"/>
      <c r="E14" s="189" t="s">
        <v>82</v>
      </c>
      <c r="F14" s="189" t="s">
        <v>83</v>
      </c>
      <c r="G14" s="189" t="s">
        <v>61</v>
      </c>
      <c r="H14" s="89"/>
      <c r="I14" s="89" t="s">
        <v>79</v>
      </c>
      <c r="J14" s="89"/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0.16666666666667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0.16666666666667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4</v>
      </c>
      <c r="BY14" s="127">
        <f>IF(Q14=0,"",IF(BX14=0,"",(BX14/Q14)))</f>
        <v>0.66666666666667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73</v>
      </c>
      <c r="F15" s="189" t="s">
        <v>74</v>
      </c>
      <c r="G15" s="189" t="s">
        <v>61</v>
      </c>
      <c r="H15" s="89"/>
      <c r="I15" s="89" t="s">
        <v>79</v>
      </c>
      <c r="J15" s="89"/>
      <c r="K15" s="181"/>
      <c r="L15" s="80">
        <v>0</v>
      </c>
      <c r="M15" s="80">
        <v>0</v>
      </c>
      <c r="N15" s="80">
        <v>0</v>
      </c>
      <c r="O15" s="91">
        <v>9</v>
      </c>
      <c r="P15" s="92">
        <v>0</v>
      </c>
      <c r="Q15" s="93">
        <f>O15+P15</f>
        <v>9</v>
      </c>
      <c r="R15" s="81" t="str">
        <f>IFERROR(Q15/N15,"-")</f>
        <v>-</v>
      </c>
      <c r="S15" s="80">
        <v>1</v>
      </c>
      <c r="T15" s="80">
        <v>3</v>
      </c>
      <c r="U15" s="81">
        <f>IFERROR(T15/(Q15),"-")</f>
        <v>0.33333333333333</v>
      </c>
      <c r="V15" s="82"/>
      <c r="W15" s="83">
        <v>1</v>
      </c>
      <c r="X15" s="81">
        <f>IF(Q15=0,"-",W15/Q15)</f>
        <v>0.11111111111111</v>
      </c>
      <c r="Y15" s="186">
        <v>3210000</v>
      </c>
      <c r="Z15" s="187">
        <f>IFERROR(Y15/Q15,"-")</f>
        <v>356666.66666667</v>
      </c>
      <c r="AA15" s="187">
        <f>IFERROR(Y15/W15,"-")</f>
        <v>3210000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0.11111111111111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6</v>
      </c>
      <c r="BP15" s="120">
        <f>IF(Q15=0,"",IF(BO15=0,"",(BO15/Q15)))</f>
        <v>0.66666666666667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0.11111111111111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0.11111111111111</v>
      </c>
      <c r="CI15" s="135">
        <v>1</v>
      </c>
      <c r="CJ15" s="136">
        <f>IFERROR(CI15/CG15,"-")</f>
        <v>1</v>
      </c>
      <c r="CK15" s="137">
        <v>3210000</v>
      </c>
      <c r="CL15" s="138">
        <f>IFERROR(CK15/CG15,"-")</f>
        <v>3210000</v>
      </c>
      <c r="CM15" s="139"/>
      <c r="CN15" s="139"/>
      <c r="CO15" s="139">
        <v>1</v>
      </c>
      <c r="CP15" s="140">
        <v>1</v>
      </c>
      <c r="CQ15" s="141">
        <v>3210000</v>
      </c>
      <c r="CR15" s="141">
        <v>3210000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85</v>
      </c>
      <c r="C16" s="189" t="s">
        <v>58</v>
      </c>
      <c r="D16" s="189"/>
      <c r="E16" s="189" t="s">
        <v>86</v>
      </c>
      <c r="F16" s="189" t="s">
        <v>86</v>
      </c>
      <c r="G16" s="189" t="s">
        <v>66</v>
      </c>
      <c r="H16" s="89"/>
      <c r="I16" s="89"/>
      <c r="J16" s="89"/>
      <c r="K16" s="181"/>
      <c r="L16" s="80">
        <v>43</v>
      </c>
      <c r="M16" s="80">
        <v>26</v>
      </c>
      <c r="N16" s="80">
        <v>8</v>
      </c>
      <c r="O16" s="91">
        <v>3</v>
      </c>
      <c r="P16" s="92">
        <v>0</v>
      </c>
      <c r="Q16" s="93">
        <f>O16+P16</f>
        <v>3</v>
      </c>
      <c r="R16" s="81">
        <f>IFERROR(Q16/N16,"-")</f>
        <v>0.375</v>
      </c>
      <c r="S16" s="80">
        <v>0</v>
      </c>
      <c r="T16" s="80">
        <v>1</v>
      </c>
      <c r="U16" s="81">
        <f>IFERROR(T16/(Q16),"-")</f>
        <v>0.33333333333333</v>
      </c>
      <c r="V16" s="82"/>
      <c r="W16" s="83">
        <v>1</v>
      </c>
      <c r="X16" s="81">
        <f>IF(Q16=0,"-",W16/Q16)</f>
        <v>0.33333333333333</v>
      </c>
      <c r="Y16" s="186">
        <v>121000</v>
      </c>
      <c r="Z16" s="187">
        <f>IFERROR(Y16/Q16,"-")</f>
        <v>40333.333333333</v>
      </c>
      <c r="AA16" s="187">
        <f>IFERROR(Y16/W16,"-")</f>
        <v>121000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0.33333333333333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0.66666666666667</v>
      </c>
      <c r="BZ16" s="128">
        <v>2</v>
      </c>
      <c r="CA16" s="129">
        <f>IFERROR(BZ16/BX16,"-")</f>
        <v>1</v>
      </c>
      <c r="CB16" s="130">
        <v>141000</v>
      </c>
      <c r="CC16" s="131">
        <f>IFERROR(CB16/BX16,"-")</f>
        <v>70500</v>
      </c>
      <c r="CD16" s="132"/>
      <c r="CE16" s="132"/>
      <c r="CF16" s="132">
        <v>2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121000</v>
      </c>
      <c r="CR16" s="141">
        <v>121000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0.2875</v>
      </c>
      <c r="B17" s="189" t="s">
        <v>87</v>
      </c>
      <c r="C17" s="189" t="s">
        <v>58</v>
      </c>
      <c r="D17" s="189"/>
      <c r="E17" s="189" t="s">
        <v>88</v>
      </c>
      <c r="F17" s="189" t="s">
        <v>89</v>
      </c>
      <c r="G17" s="189" t="s">
        <v>61</v>
      </c>
      <c r="H17" s="89" t="s">
        <v>90</v>
      </c>
      <c r="I17" s="89" t="s">
        <v>91</v>
      </c>
      <c r="J17" s="89" t="s">
        <v>92</v>
      </c>
      <c r="K17" s="181">
        <v>400000</v>
      </c>
      <c r="L17" s="80">
        <v>0</v>
      </c>
      <c r="M17" s="80">
        <v>0</v>
      </c>
      <c r="N17" s="80">
        <v>0</v>
      </c>
      <c r="O17" s="91">
        <v>6</v>
      </c>
      <c r="P17" s="92">
        <v>0</v>
      </c>
      <c r="Q17" s="93">
        <f>O17+P17</f>
        <v>6</v>
      </c>
      <c r="R17" s="81" t="str">
        <f>IFERROR(Q17/N17,"-")</f>
        <v>-</v>
      </c>
      <c r="S17" s="80">
        <v>0</v>
      </c>
      <c r="T17" s="80">
        <v>1</v>
      </c>
      <c r="U17" s="81">
        <f>IFERROR(T17/(Q17),"-")</f>
        <v>0.16666666666667</v>
      </c>
      <c r="V17" s="82">
        <f>IFERROR(K17/SUM(Q17:Q21),"-")</f>
        <v>11764.705882353</v>
      </c>
      <c r="W17" s="83">
        <v>1</v>
      </c>
      <c r="X17" s="81">
        <f>IF(Q17=0,"-",W17/Q17)</f>
        <v>0.16666666666667</v>
      </c>
      <c r="Y17" s="186">
        <v>24000</v>
      </c>
      <c r="Z17" s="187">
        <f>IFERROR(Y17/Q17,"-")</f>
        <v>4000</v>
      </c>
      <c r="AA17" s="187">
        <f>IFERROR(Y17/W17,"-")</f>
        <v>24000</v>
      </c>
      <c r="AB17" s="181">
        <f>SUM(Y17:Y21)-SUM(K17:K21)</f>
        <v>-285000</v>
      </c>
      <c r="AC17" s="85">
        <f>SUM(Y17:Y21)/SUM(K17:K21)</f>
        <v>0.2875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1</v>
      </c>
      <c r="AX17" s="107">
        <f>IF(Q17=0,"",IF(AW17=0,"",(AW17/Q17)))</f>
        <v>0.16666666666667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0.16666666666667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4</v>
      </c>
      <c r="BP17" s="120">
        <f>IF(Q17=0,"",IF(BO17=0,"",(BO17/Q17)))</f>
        <v>0.66666666666667</v>
      </c>
      <c r="BQ17" s="121">
        <v>1</v>
      </c>
      <c r="BR17" s="122">
        <f>IFERROR(BQ17/BO17,"-")</f>
        <v>0.25</v>
      </c>
      <c r="BS17" s="123">
        <v>24000</v>
      </c>
      <c r="BT17" s="124">
        <f>IFERROR(BS17/BO17,"-")</f>
        <v>6000</v>
      </c>
      <c r="BU17" s="125"/>
      <c r="BV17" s="125"/>
      <c r="BW17" s="125">
        <v>1</v>
      </c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24000</v>
      </c>
      <c r="CR17" s="141">
        <v>24000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93</v>
      </c>
      <c r="C18" s="189" t="s">
        <v>58</v>
      </c>
      <c r="D18" s="189"/>
      <c r="E18" s="189" t="s">
        <v>94</v>
      </c>
      <c r="F18" s="189" t="s">
        <v>95</v>
      </c>
      <c r="G18" s="189" t="s">
        <v>61</v>
      </c>
      <c r="H18" s="89"/>
      <c r="I18" s="89" t="s">
        <v>91</v>
      </c>
      <c r="J18" s="89"/>
      <c r="K18" s="181"/>
      <c r="L18" s="80">
        <v>0</v>
      </c>
      <c r="M18" s="80">
        <v>0</v>
      </c>
      <c r="N18" s="80">
        <v>0</v>
      </c>
      <c r="O18" s="91">
        <v>4</v>
      </c>
      <c r="P18" s="92">
        <v>0</v>
      </c>
      <c r="Q18" s="93">
        <f>O18+P18</f>
        <v>4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0.25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0.25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0.25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>
        <v>1</v>
      </c>
      <c r="CH18" s="134">
        <f>IF(Q18=0,"",IF(CG18=0,"",(CG18/Q18)))</f>
        <v>0.25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96</v>
      </c>
      <c r="C19" s="189" t="s">
        <v>58</v>
      </c>
      <c r="D19" s="189"/>
      <c r="E19" s="189" t="s">
        <v>97</v>
      </c>
      <c r="F19" s="189" t="s">
        <v>98</v>
      </c>
      <c r="G19" s="189" t="s">
        <v>61</v>
      </c>
      <c r="H19" s="89"/>
      <c r="I19" s="89" t="s">
        <v>91</v>
      </c>
      <c r="J19" s="89"/>
      <c r="K19" s="181"/>
      <c r="L19" s="80">
        <v>0</v>
      </c>
      <c r="M19" s="80">
        <v>0</v>
      </c>
      <c r="N19" s="80">
        <v>0</v>
      </c>
      <c r="O19" s="91">
        <v>11</v>
      </c>
      <c r="P19" s="92">
        <v>0</v>
      </c>
      <c r="Q19" s="93">
        <f>O19+P19</f>
        <v>11</v>
      </c>
      <c r="R19" s="81" t="str">
        <f>IFERROR(Q19/N19,"-")</f>
        <v>-</v>
      </c>
      <c r="S19" s="80">
        <v>0</v>
      </c>
      <c r="T19" s="80">
        <v>2</v>
      </c>
      <c r="U19" s="81">
        <f>IFERROR(T19/(Q19),"-")</f>
        <v>0.18181818181818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>
        <v>1</v>
      </c>
      <c r="AF19" s="95">
        <f>IF(Q19=0,"",IF(AE19=0,"",(AE19/Q19)))</f>
        <v>0.090909090909091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>
        <v>1</v>
      </c>
      <c r="AO19" s="101">
        <f>IF(Q19=0,"",IF(AN19=0,"",(AN19/Q19)))</f>
        <v>0.090909090909091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0.090909090909091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3</v>
      </c>
      <c r="BP19" s="120">
        <f>IF(Q19=0,"",IF(BO19=0,"",(BO19/Q19)))</f>
        <v>0.27272727272727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5</v>
      </c>
      <c r="BY19" s="127">
        <f>IF(Q19=0,"",IF(BX19=0,"",(BX19/Q19)))</f>
        <v>0.45454545454545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99</v>
      </c>
      <c r="C20" s="189" t="s">
        <v>58</v>
      </c>
      <c r="D20" s="189"/>
      <c r="E20" s="189" t="s">
        <v>100</v>
      </c>
      <c r="F20" s="189" t="s">
        <v>101</v>
      </c>
      <c r="G20" s="189" t="s">
        <v>61</v>
      </c>
      <c r="H20" s="89"/>
      <c r="I20" s="89" t="s">
        <v>91</v>
      </c>
      <c r="J20" s="89"/>
      <c r="K20" s="181"/>
      <c r="L20" s="80">
        <v>0</v>
      </c>
      <c r="M20" s="80">
        <v>0</v>
      </c>
      <c r="N20" s="80">
        <v>0</v>
      </c>
      <c r="O20" s="91">
        <v>5</v>
      </c>
      <c r="P20" s="92">
        <v>0</v>
      </c>
      <c r="Q20" s="93">
        <f>O20+P20</f>
        <v>5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0.2</v>
      </c>
      <c r="V20" s="82"/>
      <c r="W20" s="83">
        <v>1</v>
      </c>
      <c r="X20" s="81">
        <f>IF(Q20=0,"-",W20/Q20)</f>
        <v>0.2</v>
      </c>
      <c r="Y20" s="186">
        <v>13000</v>
      </c>
      <c r="Z20" s="187">
        <f>IFERROR(Y20/Q20,"-")</f>
        <v>2600</v>
      </c>
      <c r="AA20" s="187">
        <f>IFERROR(Y20/W20,"-")</f>
        <v>13000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0.2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0.2</v>
      </c>
      <c r="BQ20" s="121">
        <v>1</v>
      </c>
      <c r="BR20" s="122">
        <f>IFERROR(BQ20/BO20,"-")</f>
        <v>1</v>
      </c>
      <c r="BS20" s="123">
        <v>13000</v>
      </c>
      <c r="BT20" s="124">
        <f>IFERROR(BS20/BO20,"-")</f>
        <v>13000</v>
      </c>
      <c r="BU20" s="125"/>
      <c r="BV20" s="125"/>
      <c r="BW20" s="125">
        <v>1</v>
      </c>
      <c r="BX20" s="126">
        <v>3</v>
      </c>
      <c r="BY20" s="127">
        <f>IF(Q20=0,"",IF(BX20=0,"",(BX20/Q20)))</f>
        <v>0.6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13000</v>
      </c>
      <c r="CR20" s="141">
        <v>13000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102</v>
      </c>
      <c r="C21" s="189" t="s">
        <v>58</v>
      </c>
      <c r="D21" s="189"/>
      <c r="E21" s="189" t="s">
        <v>86</v>
      </c>
      <c r="F21" s="189" t="s">
        <v>86</v>
      </c>
      <c r="G21" s="189" t="s">
        <v>66</v>
      </c>
      <c r="H21" s="89"/>
      <c r="I21" s="89"/>
      <c r="J21" s="89"/>
      <c r="K21" s="181"/>
      <c r="L21" s="80">
        <v>49</v>
      </c>
      <c r="M21" s="80">
        <v>32</v>
      </c>
      <c r="N21" s="80">
        <v>14</v>
      </c>
      <c r="O21" s="91">
        <v>8</v>
      </c>
      <c r="P21" s="92">
        <v>0</v>
      </c>
      <c r="Q21" s="93">
        <f>O21+P21</f>
        <v>8</v>
      </c>
      <c r="R21" s="81">
        <f>IFERROR(Q21/N21,"-")</f>
        <v>0.57142857142857</v>
      </c>
      <c r="S21" s="80">
        <v>1</v>
      </c>
      <c r="T21" s="80">
        <v>3</v>
      </c>
      <c r="U21" s="81">
        <f>IFERROR(T21/(Q21),"-")</f>
        <v>0.375</v>
      </c>
      <c r="V21" s="82"/>
      <c r="W21" s="83">
        <v>2</v>
      </c>
      <c r="X21" s="81">
        <f>IF(Q21=0,"-",W21/Q21)</f>
        <v>0.25</v>
      </c>
      <c r="Y21" s="186">
        <v>78000</v>
      </c>
      <c r="Z21" s="187">
        <f>IFERROR(Y21/Q21,"-")</f>
        <v>9750</v>
      </c>
      <c r="AA21" s="187">
        <f>IFERROR(Y21/W21,"-")</f>
        <v>39000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3</v>
      </c>
      <c r="BP21" s="120">
        <f>IF(Q21=0,"",IF(BO21=0,"",(BO21/Q21)))</f>
        <v>0.375</v>
      </c>
      <c r="BQ21" s="121">
        <v>1</v>
      </c>
      <c r="BR21" s="122">
        <f>IFERROR(BQ21/BO21,"-")</f>
        <v>0.33333333333333</v>
      </c>
      <c r="BS21" s="123">
        <v>75000</v>
      </c>
      <c r="BT21" s="124">
        <f>IFERROR(BS21/BO21,"-")</f>
        <v>25000</v>
      </c>
      <c r="BU21" s="125"/>
      <c r="BV21" s="125"/>
      <c r="BW21" s="125">
        <v>1</v>
      </c>
      <c r="BX21" s="126">
        <v>4</v>
      </c>
      <c r="BY21" s="127">
        <f>IF(Q21=0,"",IF(BX21=0,"",(BX21/Q21)))</f>
        <v>0.5</v>
      </c>
      <c r="BZ21" s="128">
        <v>1</v>
      </c>
      <c r="CA21" s="129">
        <f>IFERROR(BZ21/BX21,"-")</f>
        <v>0.25</v>
      </c>
      <c r="CB21" s="130">
        <v>3000</v>
      </c>
      <c r="CC21" s="131">
        <f>IFERROR(CB21/BX21,"-")</f>
        <v>750</v>
      </c>
      <c r="CD21" s="132">
        <v>1</v>
      </c>
      <c r="CE21" s="132"/>
      <c r="CF21" s="132"/>
      <c r="CG21" s="133">
        <v>1</v>
      </c>
      <c r="CH21" s="134">
        <f>IF(Q21=0,"",IF(CG21=0,"",(CG21/Q21)))</f>
        <v>0.125</v>
      </c>
      <c r="CI21" s="135">
        <v>1</v>
      </c>
      <c r="CJ21" s="136">
        <f>IFERROR(CI21/CG21,"-")</f>
        <v>1</v>
      </c>
      <c r="CK21" s="137">
        <v>83000</v>
      </c>
      <c r="CL21" s="138">
        <f>IFERROR(CK21/CG21,"-")</f>
        <v>83000</v>
      </c>
      <c r="CM21" s="139"/>
      <c r="CN21" s="139"/>
      <c r="CO21" s="139">
        <v>1</v>
      </c>
      <c r="CP21" s="140">
        <v>2</v>
      </c>
      <c r="CQ21" s="141">
        <v>78000</v>
      </c>
      <c r="CR21" s="141">
        <v>83000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0.33333333333333</v>
      </c>
      <c r="B22" s="189" t="s">
        <v>103</v>
      </c>
      <c r="C22" s="189" t="s">
        <v>58</v>
      </c>
      <c r="D22" s="189"/>
      <c r="E22" s="189" t="s">
        <v>59</v>
      </c>
      <c r="F22" s="189" t="s">
        <v>60</v>
      </c>
      <c r="G22" s="189" t="s">
        <v>61</v>
      </c>
      <c r="H22" s="89" t="s">
        <v>90</v>
      </c>
      <c r="I22" s="89" t="s">
        <v>104</v>
      </c>
      <c r="J22" s="190" t="s">
        <v>105</v>
      </c>
      <c r="K22" s="181">
        <v>120000</v>
      </c>
      <c r="L22" s="80">
        <v>0</v>
      </c>
      <c r="M22" s="80">
        <v>0</v>
      </c>
      <c r="N22" s="80">
        <v>0</v>
      </c>
      <c r="O22" s="91">
        <v>9</v>
      </c>
      <c r="P22" s="92">
        <v>0</v>
      </c>
      <c r="Q22" s="93">
        <f>O22+P22</f>
        <v>9</v>
      </c>
      <c r="R22" s="81" t="str">
        <f>IFERROR(Q22/N22,"-")</f>
        <v>-</v>
      </c>
      <c r="S22" s="80">
        <v>0</v>
      </c>
      <c r="T22" s="80">
        <v>2</v>
      </c>
      <c r="U22" s="81">
        <f>IFERROR(T22/(Q22),"-")</f>
        <v>0.22222222222222</v>
      </c>
      <c r="V22" s="82">
        <f>IFERROR(K22/SUM(Q22:Q23),"-")</f>
        <v>10000</v>
      </c>
      <c r="W22" s="83">
        <v>1</v>
      </c>
      <c r="X22" s="81">
        <f>IF(Q22=0,"-",W22/Q22)</f>
        <v>0.11111111111111</v>
      </c>
      <c r="Y22" s="186">
        <v>20000</v>
      </c>
      <c r="Z22" s="187">
        <f>IFERROR(Y22/Q22,"-")</f>
        <v>2222.2222222222</v>
      </c>
      <c r="AA22" s="187">
        <f>IFERROR(Y22/W22,"-")</f>
        <v>20000</v>
      </c>
      <c r="AB22" s="181">
        <f>SUM(Y22:Y23)-SUM(K22:K23)</f>
        <v>-80000</v>
      </c>
      <c r="AC22" s="85">
        <f>SUM(Y22:Y23)/SUM(K22:K23)</f>
        <v>0.33333333333333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0.11111111111111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3</v>
      </c>
      <c r="BP22" s="120">
        <f>IF(Q22=0,"",IF(BO22=0,"",(BO22/Q22)))</f>
        <v>0.33333333333333</v>
      </c>
      <c r="BQ22" s="121">
        <v>1</v>
      </c>
      <c r="BR22" s="122">
        <f>IFERROR(BQ22/BO22,"-")</f>
        <v>0.33333333333333</v>
      </c>
      <c r="BS22" s="123">
        <v>20000</v>
      </c>
      <c r="BT22" s="124">
        <f>IFERROR(BS22/BO22,"-")</f>
        <v>6666.6666666667</v>
      </c>
      <c r="BU22" s="125">
        <v>1</v>
      </c>
      <c r="BV22" s="125"/>
      <c r="BW22" s="125"/>
      <c r="BX22" s="126">
        <v>3</v>
      </c>
      <c r="BY22" s="127">
        <f>IF(Q22=0,"",IF(BX22=0,"",(BX22/Q22)))</f>
        <v>0.33333333333333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2</v>
      </c>
      <c r="CH22" s="134">
        <f>IF(Q22=0,"",IF(CG22=0,"",(CG22/Q22)))</f>
        <v>0.22222222222222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20000</v>
      </c>
      <c r="CR22" s="141">
        <v>20000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106</v>
      </c>
      <c r="C23" s="189" t="s">
        <v>58</v>
      </c>
      <c r="D23" s="189"/>
      <c r="E23" s="189" t="s">
        <v>59</v>
      </c>
      <c r="F23" s="189" t="s">
        <v>60</v>
      </c>
      <c r="G23" s="189" t="s">
        <v>66</v>
      </c>
      <c r="H23" s="89"/>
      <c r="I23" s="89"/>
      <c r="J23" s="89"/>
      <c r="K23" s="181"/>
      <c r="L23" s="80">
        <v>18</v>
      </c>
      <c r="M23" s="80">
        <v>11</v>
      </c>
      <c r="N23" s="80">
        <v>3</v>
      </c>
      <c r="O23" s="91">
        <v>3</v>
      </c>
      <c r="P23" s="92">
        <v>0</v>
      </c>
      <c r="Q23" s="93">
        <f>O23+P23</f>
        <v>3</v>
      </c>
      <c r="R23" s="81">
        <f>IFERROR(Q23/N23,"-")</f>
        <v>1</v>
      </c>
      <c r="S23" s="80">
        <v>1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20000</v>
      </c>
      <c r="Z23" s="187">
        <f>IFERROR(Y23/Q23,"-")</f>
        <v>6666.6666666667</v>
      </c>
      <c r="AA23" s="187">
        <f>IFERROR(Y23/W23,"-")</f>
        <v>20000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3</v>
      </c>
      <c r="BY23" s="127">
        <f>IF(Q23=0,"",IF(BX23=0,"",(BX23/Q23)))</f>
        <v>1</v>
      </c>
      <c r="BZ23" s="128">
        <v>1</v>
      </c>
      <c r="CA23" s="129">
        <f>IFERROR(BZ23/BX23,"-")</f>
        <v>0.33333333333333</v>
      </c>
      <c r="CB23" s="130">
        <v>20000</v>
      </c>
      <c r="CC23" s="131">
        <f>IFERROR(CB23/BX23,"-")</f>
        <v>6666.6666666667</v>
      </c>
      <c r="CD23" s="132"/>
      <c r="CE23" s="132">
        <v>1</v>
      </c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20000</v>
      </c>
      <c r="CR23" s="141">
        <v>20000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>
        <f>AC24</f>
        <v>0.2</v>
      </c>
      <c r="B24" s="189" t="s">
        <v>107</v>
      </c>
      <c r="C24" s="189" t="s">
        <v>58</v>
      </c>
      <c r="D24" s="189"/>
      <c r="E24" s="189" t="s">
        <v>108</v>
      </c>
      <c r="F24" s="189" t="s">
        <v>109</v>
      </c>
      <c r="G24" s="189" t="s">
        <v>110</v>
      </c>
      <c r="H24" s="89" t="s">
        <v>90</v>
      </c>
      <c r="I24" s="89" t="s">
        <v>104</v>
      </c>
      <c r="J24" s="190" t="s">
        <v>111</v>
      </c>
      <c r="K24" s="181">
        <v>120000</v>
      </c>
      <c r="L24" s="80">
        <v>22</v>
      </c>
      <c r="M24" s="80">
        <v>0</v>
      </c>
      <c r="N24" s="80">
        <v>86</v>
      </c>
      <c r="O24" s="91">
        <v>11</v>
      </c>
      <c r="P24" s="92">
        <v>0</v>
      </c>
      <c r="Q24" s="93">
        <f>O24+P24</f>
        <v>11</v>
      </c>
      <c r="R24" s="81">
        <f>IFERROR(Q24/N24,"-")</f>
        <v>0.12790697674419</v>
      </c>
      <c r="S24" s="80">
        <v>2</v>
      </c>
      <c r="T24" s="80">
        <v>4</v>
      </c>
      <c r="U24" s="81">
        <f>IFERROR(T24/(Q24),"-")</f>
        <v>0.36363636363636</v>
      </c>
      <c r="V24" s="82">
        <f>IFERROR(K24/SUM(Q24:Q25),"-")</f>
        <v>9230.7692307692</v>
      </c>
      <c r="W24" s="83">
        <v>1</v>
      </c>
      <c r="X24" s="81">
        <f>IF(Q24=0,"-",W24/Q24)</f>
        <v>0.090909090909091</v>
      </c>
      <c r="Y24" s="186">
        <v>24000</v>
      </c>
      <c r="Z24" s="187">
        <f>IFERROR(Y24/Q24,"-")</f>
        <v>2181.8181818182</v>
      </c>
      <c r="AA24" s="187">
        <f>IFERROR(Y24/W24,"-")</f>
        <v>24000</v>
      </c>
      <c r="AB24" s="181">
        <f>SUM(Y24:Y25)-SUM(K24:K25)</f>
        <v>-96000</v>
      </c>
      <c r="AC24" s="85">
        <f>SUM(Y24:Y25)/SUM(K24:K25)</f>
        <v>0.2</v>
      </c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0.090909090909091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3</v>
      </c>
      <c r="BG24" s="113">
        <f>IF(Q24=0,"",IF(BF24=0,"",(BF24/Q24)))</f>
        <v>0.27272727272727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5</v>
      </c>
      <c r="BP24" s="120">
        <f>IF(Q24=0,"",IF(BO24=0,"",(BO24/Q24)))</f>
        <v>0.45454545454545</v>
      </c>
      <c r="BQ24" s="121">
        <v>1</v>
      </c>
      <c r="BR24" s="122">
        <f>IFERROR(BQ24/BO24,"-")</f>
        <v>0.2</v>
      </c>
      <c r="BS24" s="123">
        <v>24000</v>
      </c>
      <c r="BT24" s="124">
        <f>IFERROR(BS24/BO24,"-")</f>
        <v>4800</v>
      </c>
      <c r="BU24" s="125"/>
      <c r="BV24" s="125"/>
      <c r="BW24" s="125">
        <v>1</v>
      </c>
      <c r="BX24" s="126">
        <v>2</v>
      </c>
      <c r="BY24" s="127">
        <f>IF(Q24=0,"",IF(BX24=0,"",(BX24/Q24)))</f>
        <v>0.18181818181818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24000</v>
      </c>
      <c r="CR24" s="141">
        <v>24000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112</v>
      </c>
      <c r="C25" s="189" t="s">
        <v>58</v>
      </c>
      <c r="D25" s="189"/>
      <c r="E25" s="189" t="s">
        <v>108</v>
      </c>
      <c r="F25" s="189" t="s">
        <v>109</v>
      </c>
      <c r="G25" s="189" t="s">
        <v>66</v>
      </c>
      <c r="H25" s="89"/>
      <c r="I25" s="89"/>
      <c r="J25" s="89"/>
      <c r="K25" s="181"/>
      <c r="L25" s="80">
        <v>13</v>
      </c>
      <c r="M25" s="80">
        <v>12</v>
      </c>
      <c r="N25" s="80">
        <v>4</v>
      </c>
      <c r="O25" s="91">
        <v>2</v>
      </c>
      <c r="P25" s="92">
        <v>0</v>
      </c>
      <c r="Q25" s="93">
        <f>O25+P25</f>
        <v>2</v>
      </c>
      <c r="R25" s="81">
        <f>IFERROR(Q25/N25,"-")</f>
        <v>0.5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0.5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1</v>
      </c>
      <c r="BP25" s="120">
        <f>IF(Q25=0,"",IF(BO25=0,"",(BO25/Q25)))</f>
        <v>0.5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</v>
      </c>
      <c r="B26" s="189" t="s">
        <v>113</v>
      </c>
      <c r="C26" s="189" t="s">
        <v>58</v>
      </c>
      <c r="D26" s="189"/>
      <c r="E26" s="189" t="s">
        <v>59</v>
      </c>
      <c r="F26" s="189" t="s">
        <v>60</v>
      </c>
      <c r="G26" s="189" t="s">
        <v>61</v>
      </c>
      <c r="H26" s="89" t="s">
        <v>114</v>
      </c>
      <c r="I26" s="89" t="s">
        <v>104</v>
      </c>
      <c r="J26" s="190" t="s">
        <v>105</v>
      </c>
      <c r="K26" s="181">
        <v>150000</v>
      </c>
      <c r="L26" s="80">
        <v>0</v>
      </c>
      <c r="M26" s="80">
        <v>0</v>
      </c>
      <c r="N26" s="80">
        <v>0</v>
      </c>
      <c r="O26" s="91">
        <v>8</v>
      </c>
      <c r="P26" s="92">
        <v>0</v>
      </c>
      <c r="Q26" s="93">
        <f>O26+P26</f>
        <v>8</v>
      </c>
      <c r="R26" s="81" t="str">
        <f>IFERROR(Q26/N26,"-")</f>
        <v>-</v>
      </c>
      <c r="S26" s="80">
        <v>0</v>
      </c>
      <c r="T26" s="80">
        <v>2</v>
      </c>
      <c r="U26" s="81">
        <f>IFERROR(T26/(Q26),"-")</f>
        <v>0.25</v>
      </c>
      <c r="V26" s="82">
        <f>IFERROR(K26/SUM(Q26:Q27),"-")</f>
        <v>15000</v>
      </c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>
        <f>SUM(Y26:Y27)-SUM(K26:K27)</f>
        <v>-150000</v>
      </c>
      <c r="AC26" s="85">
        <f>SUM(Y26:Y27)/SUM(K26:K27)</f>
        <v>0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0.125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3</v>
      </c>
      <c r="BP26" s="120">
        <f>IF(Q26=0,"",IF(BO26=0,"",(BO26/Q26)))</f>
        <v>0.375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4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115</v>
      </c>
      <c r="C27" s="189" t="s">
        <v>58</v>
      </c>
      <c r="D27" s="189"/>
      <c r="E27" s="189" t="s">
        <v>59</v>
      </c>
      <c r="F27" s="189" t="s">
        <v>60</v>
      </c>
      <c r="G27" s="189" t="s">
        <v>66</v>
      </c>
      <c r="H27" s="89"/>
      <c r="I27" s="89"/>
      <c r="J27" s="89"/>
      <c r="K27" s="181"/>
      <c r="L27" s="80">
        <v>14</v>
      </c>
      <c r="M27" s="80">
        <v>11</v>
      </c>
      <c r="N27" s="80">
        <v>3</v>
      </c>
      <c r="O27" s="91">
        <v>2</v>
      </c>
      <c r="P27" s="92">
        <v>0</v>
      </c>
      <c r="Q27" s="93">
        <f>O27+P27</f>
        <v>2</v>
      </c>
      <c r="R27" s="81">
        <f>IFERROR(Q27/N27,"-")</f>
        <v>0.66666666666667</v>
      </c>
      <c r="S27" s="80">
        <v>2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0.5</v>
      </c>
      <c r="BZ27" s="128">
        <v>1</v>
      </c>
      <c r="CA27" s="129">
        <f>IFERROR(BZ27/BX27,"-")</f>
        <v>1</v>
      </c>
      <c r="CB27" s="130">
        <v>13000</v>
      </c>
      <c r="CC27" s="131">
        <f>IFERROR(CB27/BX27,"-")</f>
        <v>13000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>
        <v>13000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1.0333333333333</v>
      </c>
      <c r="B28" s="189" t="s">
        <v>116</v>
      </c>
      <c r="C28" s="189" t="s">
        <v>58</v>
      </c>
      <c r="D28" s="189"/>
      <c r="E28" s="189" t="s">
        <v>108</v>
      </c>
      <c r="F28" s="189" t="s">
        <v>109</v>
      </c>
      <c r="G28" s="189" t="s">
        <v>110</v>
      </c>
      <c r="H28" s="89" t="s">
        <v>114</v>
      </c>
      <c r="I28" s="89" t="s">
        <v>104</v>
      </c>
      <c r="J28" s="190" t="s">
        <v>111</v>
      </c>
      <c r="K28" s="181">
        <v>150000</v>
      </c>
      <c r="L28" s="80">
        <v>30</v>
      </c>
      <c r="M28" s="80">
        <v>0</v>
      </c>
      <c r="N28" s="80">
        <v>104</v>
      </c>
      <c r="O28" s="91">
        <v>10</v>
      </c>
      <c r="P28" s="92">
        <v>0</v>
      </c>
      <c r="Q28" s="93">
        <f>O28+P28</f>
        <v>10</v>
      </c>
      <c r="R28" s="81">
        <f>IFERROR(Q28/N28,"-")</f>
        <v>0.096153846153846</v>
      </c>
      <c r="S28" s="80">
        <v>0</v>
      </c>
      <c r="T28" s="80">
        <v>2</v>
      </c>
      <c r="U28" s="81">
        <f>IFERROR(T28/(Q28),"-")</f>
        <v>0.2</v>
      </c>
      <c r="V28" s="82">
        <f>IFERROR(K28/SUM(Q28:Q29),"-")</f>
        <v>10714.285714286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SUM(Y28:Y29)-SUM(K28:K29)</f>
        <v>5000</v>
      </c>
      <c r="AC28" s="85">
        <f>SUM(Y28:Y29)/SUM(K28:K29)</f>
        <v>1.0333333333333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0.1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0.3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6</v>
      </c>
      <c r="BY28" s="127">
        <f>IF(Q28=0,"",IF(BX28=0,"",(BX28/Q28)))</f>
        <v>0.6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117</v>
      </c>
      <c r="C29" s="189" t="s">
        <v>58</v>
      </c>
      <c r="D29" s="189"/>
      <c r="E29" s="189" t="s">
        <v>108</v>
      </c>
      <c r="F29" s="189" t="s">
        <v>109</v>
      </c>
      <c r="G29" s="189" t="s">
        <v>66</v>
      </c>
      <c r="H29" s="89"/>
      <c r="I29" s="89"/>
      <c r="J29" s="89"/>
      <c r="K29" s="181"/>
      <c r="L29" s="80">
        <v>46</v>
      </c>
      <c r="M29" s="80">
        <v>21</v>
      </c>
      <c r="N29" s="80">
        <v>2</v>
      </c>
      <c r="O29" s="91">
        <v>4</v>
      </c>
      <c r="P29" s="92">
        <v>0</v>
      </c>
      <c r="Q29" s="93">
        <f>O29+P29</f>
        <v>4</v>
      </c>
      <c r="R29" s="81">
        <f>IFERROR(Q29/N29,"-")</f>
        <v>2</v>
      </c>
      <c r="S29" s="80">
        <v>2</v>
      </c>
      <c r="T29" s="80">
        <v>2</v>
      </c>
      <c r="U29" s="81">
        <f>IFERROR(T29/(Q29),"-")</f>
        <v>0.5</v>
      </c>
      <c r="V29" s="82"/>
      <c r="W29" s="83">
        <v>1</v>
      </c>
      <c r="X29" s="81">
        <f>IF(Q29=0,"-",W29/Q29)</f>
        <v>0.25</v>
      </c>
      <c r="Y29" s="186">
        <v>155000</v>
      </c>
      <c r="Z29" s="187">
        <f>IFERROR(Y29/Q29,"-")</f>
        <v>38750</v>
      </c>
      <c r="AA29" s="187">
        <f>IFERROR(Y29/W29,"-")</f>
        <v>155000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0.25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1</v>
      </c>
      <c r="BY29" s="127">
        <f>IF(Q29=0,"",IF(BX29=0,"",(BX29/Q29)))</f>
        <v>0.25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2</v>
      </c>
      <c r="CH29" s="134">
        <f>IF(Q29=0,"",IF(CG29=0,"",(CG29/Q29)))</f>
        <v>0.5</v>
      </c>
      <c r="CI29" s="135">
        <v>1</v>
      </c>
      <c r="CJ29" s="136">
        <f>IFERROR(CI29/CG29,"-")</f>
        <v>0.5</v>
      </c>
      <c r="CK29" s="137">
        <v>160000</v>
      </c>
      <c r="CL29" s="138">
        <f>IFERROR(CK29/CG29,"-")</f>
        <v>80000</v>
      </c>
      <c r="CM29" s="139"/>
      <c r="CN29" s="139"/>
      <c r="CO29" s="139">
        <v>1</v>
      </c>
      <c r="CP29" s="140">
        <v>1</v>
      </c>
      <c r="CQ29" s="141">
        <v>155000</v>
      </c>
      <c r="CR29" s="141">
        <v>160000</v>
      </c>
      <c r="CS29" s="141"/>
      <c r="CT29" s="142" t="str">
        <f>IF(AND(CR29=0,CS29=0),"",IF(AND(CR29&lt;=100000,CS29&lt;=100000),"",IF(CR29/CQ29&gt;0.7,"男高",IF(CS29/CQ29&gt;0.7,"女高",""))))</f>
        <v>男高</v>
      </c>
    </row>
    <row r="30" spans="1:99">
      <c r="A30" s="79">
        <f>AC30</f>
        <v>0.15454545454545</v>
      </c>
      <c r="B30" s="189" t="s">
        <v>118</v>
      </c>
      <c r="C30" s="189" t="s">
        <v>58</v>
      </c>
      <c r="D30" s="189"/>
      <c r="E30" s="189" t="s">
        <v>59</v>
      </c>
      <c r="F30" s="189" t="s">
        <v>60</v>
      </c>
      <c r="G30" s="189" t="s">
        <v>61</v>
      </c>
      <c r="H30" s="89" t="s">
        <v>119</v>
      </c>
      <c r="I30" s="89" t="s">
        <v>120</v>
      </c>
      <c r="J30" s="190" t="s">
        <v>111</v>
      </c>
      <c r="K30" s="181">
        <v>220000</v>
      </c>
      <c r="L30" s="80">
        <v>0</v>
      </c>
      <c r="M30" s="80">
        <v>0</v>
      </c>
      <c r="N30" s="80">
        <v>0</v>
      </c>
      <c r="O30" s="91">
        <v>13</v>
      </c>
      <c r="P30" s="92">
        <v>0</v>
      </c>
      <c r="Q30" s="93">
        <f>O30+P30</f>
        <v>13</v>
      </c>
      <c r="R30" s="81" t="str">
        <f>IFERROR(Q30/N30,"-")</f>
        <v>-</v>
      </c>
      <c r="S30" s="80">
        <v>1</v>
      </c>
      <c r="T30" s="80">
        <v>2</v>
      </c>
      <c r="U30" s="81">
        <f>IFERROR(T30/(Q30),"-")</f>
        <v>0.15384615384615</v>
      </c>
      <c r="V30" s="82">
        <f>IFERROR(K30/SUM(Q30:Q31),"-")</f>
        <v>13750</v>
      </c>
      <c r="W30" s="83">
        <v>2</v>
      </c>
      <c r="X30" s="81">
        <f>IF(Q30=0,"-",W30/Q30)</f>
        <v>0.15384615384615</v>
      </c>
      <c r="Y30" s="186">
        <v>34000</v>
      </c>
      <c r="Z30" s="187">
        <f>IFERROR(Y30/Q30,"-")</f>
        <v>2615.3846153846</v>
      </c>
      <c r="AA30" s="187">
        <f>IFERROR(Y30/W30,"-")</f>
        <v>17000</v>
      </c>
      <c r="AB30" s="181">
        <f>SUM(Y30:Y31)-SUM(K30:K31)</f>
        <v>-186000</v>
      </c>
      <c r="AC30" s="85">
        <f>SUM(Y30:Y31)/SUM(K30:K31)</f>
        <v>0.15454545454545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2</v>
      </c>
      <c r="AX30" s="107">
        <f>IF(Q30=0,"",IF(AW30=0,"",(AW30/Q30)))</f>
        <v>0.15384615384615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2</v>
      </c>
      <c r="BG30" s="113">
        <f>IF(Q30=0,"",IF(BF30=0,"",(BF30/Q30)))</f>
        <v>0.15384615384615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7</v>
      </c>
      <c r="BP30" s="120">
        <f>IF(Q30=0,"",IF(BO30=0,"",(BO30/Q30)))</f>
        <v>0.53846153846154</v>
      </c>
      <c r="BQ30" s="121">
        <v>2</v>
      </c>
      <c r="BR30" s="122">
        <f>IFERROR(BQ30/BO30,"-")</f>
        <v>0.28571428571429</v>
      </c>
      <c r="BS30" s="123">
        <v>34000</v>
      </c>
      <c r="BT30" s="124">
        <f>IFERROR(BS30/BO30,"-")</f>
        <v>4857.1428571429</v>
      </c>
      <c r="BU30" s="125"/>
      <c r="BV30" s="125"/>
      <c r="BW30" s="125">
        <v>2</v>
      </c>
      <c r="BX30" s="126">
        <v>2</v>
      </c>
      <c r="BY30" s="127">
        <f>IF(Q30=0,"",IF(BX30=0,"",(BX30/Q30)))</f>
        <v>0.15384615384615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2</v>
      </c>
      <c r="CQ30" s="141">
        <v>34000</v>
      </c>
      <c r="CR30" s="141">
        <v>25000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121</v>
      </c>
      <c r="C31" s="189" t="s">
        <v>58</v>
      </c>
      <c r="D31" s="189"/>
      <c r="E31" s="189" t="s">
        <v>59</v>
      </c>
      <c r="F31" s="189" t="s">
        <v>60</v>
      </c>
      <c r="G31" s="189" t="s">
        <v>66</v>
      </c>
      <c r="H31" s="89"/>
      <c r="I31" s="89"/>
      <c r="J31" s="89"/>
      <c r="K31" s="181"/>
      <c r="L31" s="80">
        <v>11</v>
      </c>
      <c r="M31" s="80">
        <v>11</v>
      </c>
      <c r="N31" s="80">
        <v>3</v>
      </c>
      <c r="O31" s="91">
        <v>3</v>
      </c>
      <c r="P31" s="92">
        <v>0</v>
      </c>
      <c r="Q31" s="93">
        <f>O31+P31</f>
        <v>3</v>
      </c>
      <c r="R31" s="81">
        <f>IFERROR(Q31/N31,"-")</f>
        <v>1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0.33333333333333</v>
      </c>
      <c r="BQ31" s="121">
        <v>1</v>
      </c>
      <c r="BR31" s="122">
        <f>IFERROR(BQ31/BO31,"-")</f>
        <v>1</v>
      </c>
      <c r="BS31" s="123">
        <v>25000</v>
      </c>
      <c r="BT31" s="124">
        <f>IFERROR(BS31/BO31,"-")</f>
        <v>25000</v>
      </c>
      <c r="BU31" s="125"/>
      <c r="BV31" s="125"/>
      <c r="BW31" s="125">
        <v>1</v>
      </c>
      <c r="BX31" s="126">
        <v>2</v>
      </c>
      <c r="BY31" s="127">
        <f>IF(Q31=0,"",IF(BX31=0,"",(BX31/Q31)))</f>
        <v>0.66666666666667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>
        <v>25000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</v>
      </c>
      <c r="B32" s="189" t="s">
        <v>122</v>
      </c>
      <c r="C32" s="189" t="s">
        <v>58</v>
      </c>
      <c r="D32" s="189"/>
      <c r="E32" s="189" t="s">
        <v>123</v>
      </c>
      <c r="F32" s="189" t="s">
        <v>124</v>
      </c>
      <c r="G32" s="189" t="s">
        <v>110</v>
      </c>
      <c r="H32" s="89" t="s">
        <v>119</v>
      </c>
      <c r="I32" s="89" t="s">
        <v>125</v>
      </c>
      <c r="J32" s="191" t="s">
        <v>126</v>
      </c>
      <c r="K32" s="181">
        <v>150000</v>
      </c>
      <c r="L32" s="80">
        <v>13</v>
      </c>
      <c r="M32" s="80">
        <v>0</v>
      </c>
      <c r="N32" s="80">
        <v>91</v>
      </c>
      <c r="O32" s="91">
        <v>4</v>
      </c>
      <c r="P32" s="92">
        <v>0</v>
      </c>
      <c r="Q32" s="93">
        <f>O32+P32</f>
        <v>4</v>
      </c>
      <c r="R32" s="81">
        <f>IFERROR(Q32/N32,"-")</f>
        <v>0.043956043956044</v>
      </c>
      <c r="S32" s="80">
        <v>0</v>
      </c>
      <c r="T32" s="80">
        <v>2</v>
      </c>
      <c r="U32" s="81">
        <f>IFERROR(T32/(Q32),"-")</f>
        <v>0.5</v>
      </c>
      <c r="V32" s="82">
        <f>IFERROR(K32/SUM(Q32:Q33),"-")</f>
        <v>21428.571428571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SUM(Y32:Y33)-SUM(K32:K33)</f>
        <v>-150000</v>
      </c>
      <c r="AC32" s="85">
        <f>SUM(Y32:Y33)/SUM(K32:K33)</f>
        <v>0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2</v>
      </c>
      <c r="AO32" s="101">
        <f>IF(Q32=0,"",IF(AN32=0,"",(AN32/Q32)))</f>
        <v>0.5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0.25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0.25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127</v>
      </c>
      <c r="C33" s="189" t="s">
        <v>58</v>
      </c>
      <c r="D33" s="189"/>
      <c r="E33" s="189" t="s">
        <v>123</v>
      </c>
      <c r="F33" s="189" t="s">
        <v>124</v>
      </c>
      <c r="G33" s="189" t="s">
        <v>66</v>
      </c>
      <c r="H33" s="89"/>
      <c r="I33" s="89"/>
      <c r="J33" s="89"/>
      <c r="K33" s="181"/>
      <c r="L33" s="80">
        <v>74</v>
      </c>
      <c r="M33" s="80">
        <v>26</v>
      </c>
      <c r="N33" s="80">
        <v>20</v>
      </c>
      <c r="O33" s="91">
        <v>3</v>
      </c>
      <c r="P33" s="92">
        <v>0</v>
      </c>
      <c r="Q33" s="93">
        <f>O33+P33</f>
        <v>3</v>
      </c>
      <c r="R33" s="81">
        <f>IFERROR(Q33/N33,"-")</f>
        <v>0.15</v>
      </c>
      <c r="S33" s="80">
        <v>0</v>
      </c>
      <c r="T33" s="80">
        <v>1</v>
      </c>
      <c r="U33" s="81">
        <f>IFERROR(T33/(Q33),"-")</f>
        <v>0.33333333333333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0.33333333333333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0.33333333333333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0.33333333333333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0.44090909090909</v>
      </c>
      <c r="B34" s="189" t="s">
        <v>128</v>
      </c>
      <c r="C34" s="189" t="s">
        <v>58</v>
      </c>
      <c r="D34" s="189"/>
      <c r="E34" s="189" t="s">
        <v>59</v>
      </c>
      <c r="F34" s="189" t="s">
        <v>60</v>
      </c>
      <c r="G34" s="189" t="s">
        <v>61</v>
      </c>
      <c r="H34" s="89" t="s">
        <v>129</v>
      </c>
      <c r="I34" s="89" t="s">
        <v>120</v>
      </c>
      <c r="J34" s="89" t="s">
        <v>130</v>
      </c>
      <c r="K34" s="181">
        <v>220000</v>
      </c>
      <c r="L34" s="80">
        <v>0</v>
      </c>
      <c r="M34" s="80">
        <v>0</v>
      </c>
      <c r="N34" s="80">
        <v>0</v>
      </c>
      <c r="O34" s="91">
        <v>13</v>
      </c>
      <c r="P34" s="92">
        <v>0</v>
      </c>
      <c r="Q34" s="93">
        <f>O34+P34</f>
        <v>13</v>
      </c>
      <c r="R34" s="81" t="str">
        <f>IFERROR(Q34/N34,"-")</f>
        <v>-</v>
      </c>
      <c r="S34" s="80">
        <v>1</v>
      </c>
      <c r="T34" s="80">
        <v>2</v>
      </c>
      <c r="U34" s="81">
        <f>IFERROR(T34/(Q34),"-")</f>
        <v>0.15384615384615</v>
      </c>
      <c r="V34" s="82">
        <f>IFERROR(K34/SUM(Q34:Q35),"-")</f>
        <v>15714.285714286</v>
      </c>
      <c r="W34" s="83">
        <v>3</v>
      </c>
      <c r="X34" s="81">
        <f>IF(Q34=0,"-",W34/Q34)</f>
        <v>0.23076923076923</v>
      </c>
      <c r="Y34" s="186">
        <v>97000</v>
      </c>
      <c r="Z34" s="187">
        <f>IFERROR(Y34/Q34,"-")</f>
        <v>7461.5384615385</v>
      </c>
      <c r="AA34" s="187">
        <f>IFERROR(Y34/W34,"-")</f>
        <v>32333.333333333</v>
      </c>
      <c r="AB34" s="181">
        <f>SUM(Y34:Y35)-SUM(K34:K35)</f>
        <v>-123000</v>
      </c>
      <c r="AC34" s="85">
        <f>SUM(Y34:Y35)/SUM(K34:K35)</f>
        <v>0.44090909090909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3</v>
      </c>
      <c r="BG34" s="113">
        <f>IF(Q34=0,"",IF(BF34=0,"",(BF34/Q34)))</f>
        <v>0.23076923076923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6</v>
      </c>
      <c r="BP34" s="120">
        <f>IF(Q34=0,"",IF(BO34=0,"",(BO34/Q34)))</f>
        <v>0.46153846153846</v>
      </c>
      <c r="BQ34" s="121">
        <v>1</v>
      </c>
      <c r="BR34" s="122">
        <f>IFERROR(BQ34/BO34,"-")</f>
        <v>0.16666666666667</v>
      </c>
      <c r="BS34" s="123">
        <v>60000</v>
      </c>
      <c r="BT34" s="124">
        <f>IFERROR(BS34/BO34,"-")</f>
        <v>10000</v>
      </c>
      <c r="BU34" s="125"/>
      <c r="BV34" s="125"/>
      <c r="BW34" s="125">
        <v>1</v>
      </c>
      <c r="BX34" s="126">
        <v>4</v>
      </c>
      <c r="BY34" s="127">
        <f>IF(Q34=0,"",IF(BX34=0,"",(BX34/Q34)))</f>
        <v>0.30769230769231</v>
      </c>
      <c r="BZ34" s="128">
        <v>2</v>
      </c>
      <c r="CA34" s="129">
        <f>IFERROR(BZ34/BX34,"-")</f>
        <v>0.5</v>
      </c>
      <c r="CB34" s="130">
        <v>37000</v>
      </c>
      <c r="CC34" s="131">
        <f>IFERROR(CB34/BX34,"-")</f>
        <v>9250</v>
      </c>
      <c r="CD34" s="132">
        <v>1</v>
      </c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3</v>
      </c>
      <c r="CQ34" s="141">
        <v>97000</v>
      </c>
      <c r="CR34" s="141">
        <v>60000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131</v>
      </c>
      <c r="C35" s="189" t="s">
        <v>58</v>
      </c>
      <c r="D35" s="189"/>
      <c r="E35" s="189" t="s">
        <v>59</v>
      </c>
      <c r="F35" s="189" t="s">
        <v>60</v>
      </c>
      <c r="G35" s="189" t="s">
        <v>66</v>
      </c>
      <c r="H35" s="89"/>
      <c r="I35" s="89"/>
      <c r="J35" s="89"/>
      <c r="K35" s="181"/>
      <c r="L35" s="80">
        <v>32</v>
      </c>
      <c r="M35" s="80">
        <v>16</v>
      </c>
      <c r="N35" s="80">
        <v>5</v>
      </c>
      <c r="O35" s="91">
        <v>1</v>
      </c>
      <c r="P35" s="92">
        <v>0</v>
      </c>
      <c r="Q35" s="93">
        <f>O35+P35</f>
        <v>1</v>
      </c>
      <c r="R35" s="81">
        <f>IFERROR(Q35/N35,"-")</f>
        <v>0.2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1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0.94</v>
      </c>
      <c r="B36" s="189" t="s">
        <v>132</v>
      </c>
      <c r="C36" s="189" t="s">
        <v>58</v>
      </c>
      <c r="D36" s="189"/>
      <c r="E36" s="189" t="s">
        <v>108</v>
      </c>
      <c r="F36" s="189" t="s">
        <v>124</v>
      </c>
      <c r="G36" s="189" t="s">
        <v>110</v>
      </c>
      <c r="H36" s="89" t="s">
        <v>129</v>
      </c>
      <c r="I36" s="89" t="s">
        <v>125</v>
      </c>
      <c r="J36" s="89" t="s">
        <v>133</v>
      </c>
      <c r="K36" s="181">
        <v>150000</v>
      </c>
      <c r="L36" s="80">
        <v>33</v>
      </c>
      <c r="M36" s="80">
        <v>0</v>
      </c>
      <c r="N36" s="80">
        <v>105</v>
      </c>
      <c r="O36" s="91">
        <v>10</v>
      </c>
      <c r="P36" s="92">
        <v>0</v>
      </c>
      <c r="Q36" s="93">
        <f>O36+P36</f>
        <v>10</v>
      </c>
      <c r="R36" s="81">
        <f>IFERROR(Q36/N36,"-")</f>
        <v>0.095238095238095</v>
      </c>
      <c r="S36" s="80">
        <v>2</v>
      </c>
      <c r="T36" s="80">
        <v>1</v>
      </c>
      <c r="U36" s="81">
        <f>IFERROR(T36/(Q36),"-")</f>
        <v>0.1</v>
      </c>
      <c r="V36" s="82">
        <f>IFERROR(K36/SUM(Q36:Q37),"-")</f>
        <v>11538.461538462</v>
      </c>
      <c r="W36" s="83">
        <v>3</v>
      </c>
      <c r="X36" s="81">
        <f>IF(Q36=0,"-",W36/Q36)</f>
        <v>0.3</v>
      </c>
      <c r="Y36" s="186">
        <v>123000</v>
      </c>
      <c r="Z36" s="187">
        <f>IFERROR(Y36/Q36,"-")</f>
        <v>12300</v>
      </c>
      <c r="AA36" s="187">
        <f>IFERROR(Y36/W36,"-")</f>
        <v>41000</v>
      </c>
      <c r="AB36" s="181">
        <f>SUM(Y36:Y37)-SUM(K36:K37)</f>
        <v>-9000</v>
      </c>
      <c r="AC36" s="85">
        <f>SUM(Y36:Y37)/SUM(K36:K37)</f>
        <v>0.94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1</v>
      </c>
      <c r="AO36" s="101">
        <f>IF(Q36=0,"",IF(AN36=0,"",(AN36/Q36)))</f>
        <v>0.1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>
        <v>1</v>
      </c>
      <c r="AX36" s="107">
        <f>IF(Q36=0,"",IF(AW36=0,"",(AW36/Q36)))</f>
        <v>0.1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0.1</v>
      </c>
      <c r="BH36" s="112">
        <v>1</v>
      </c>
      <c r="BI36" s="114">
        <f>IFERROR(BH36/BF36,"-")</f>
        <v>1</v>
      </c>
      <c r="BJ36" s="115">
        <v>3000</v>
      </c>
      <c r="BK36" s="116">
        <f>IFERROR(BJ36/BF36,"-")</f>
        <v>3000</v>
      </c>
      <c r="BL36" s="117">
        <v>1</v>
      </c>
      <c r="BM36" s="117"/>
      <c r="BN36" s="117"/>
      <c r="BO36" s="119">
        <v>2</v>
      </c>
      <c r="BP36" s="120">
        <f>IF(Q36=0,"",IF(BO36=0,"",(BO36/Q36)))</f>
        <v>0.2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4</v>
      </c>
      <c r="BY36" s="127">
        <f>IF(Q36=0,"",IF(BX36=0,"",(BX36/Q36)))</f>
        <v>0.4</v>
      </c>
      <c r="BZ36" s="128">
        <v>2</v>
      </c>
      <c r="CA36" s="129">
        <f>IFERROR(BZ36/BX36,"-")</f>
        <v>0.5</v>
      </c>
      <c r="CB36" s="130">
        <v>120000</v>
      </c>
      <c r="CC36" s="131">
        <f>IFERROR(CB36/BX36,"-")</f>
        <v>30000</v>
      </c>
      <c r="CD36" s="132">
        <v>1</v>
      </c>
      <c r="CE36" s="132"/>
      <c r="CF36" s="132">
        <v>1</v>
      </c>
      <c r="CG36" s="133">
        <v>1</v>
      </c>
      <c r="CH36" s="134">
        <f>IF(Q36=0,"",IF(CG36=0,"",(CG36/Q36)))</f>
        <v>0.1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3</v>
      </c>
      <c r="CQ36" s="141">
        <v>123000</v>
      </c>
      <c r="CR36" s="141">
        <v>115000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/>
      <c r="B37" s="189" t="s">
        <v>134</v>
      </c>
      <c r="C37" s="189" t="s">
        <v>58</v>
      </c>
      <c r="D37" s="189"/>
      <c r="E37" s="189" t="s">
        <v>108</v>
      </c>
      <c r="F37" s="189" t="s">
        <v>124</v>
      </c>
      <c r="G37" s="189" t="s">
        <v>66</v>
      </c>
      <c r="H37" s="89"/>
      <c r="I37" s="89"/>
      <c r="J37" s="89"/>
      <c r="K37" s="181"/>
      <c r="L37" s="80">
        <v>24</v>
      </c>
      <c r="M37" s="80">
        <v>18</v>
      </c>
      <c r="N37" s="80">
        <v>5</v>
      </c>
      <c r="O37" s="91">
        <v>3</v>
      </c>
      <c r="P37" s="92">
        <v>0</v>
      </c>
      <c r="Q37" s="93">
        <f>O37+P37</f>
        <v>3</v>
      </c>
      <c r="R37" s="81">
        <f>IFERROR(Q37/N37,"-")</f>
        <v>0.6</v>
      </c>
      <c r="S37" s="80">
        <v>0</v>
      </c>
      <c r="T37" s="80">
        <v>0</v>
      </c>
      <c r="U37" s="81">
        <f>IFERROR(T37/(Q37),"-")</f>
        <v>0</v>
      </c>
      <c r="V37" s="82"/>
      <c r="W37" s="83">
        <v>1</v>
      </c>
      <c r="X37" s="81">
        <f>IF(Q37=0,"-",W37/Q37)</f>
        <v>0.33333333333333</v>
      </c>
      <c r="Y37" s="186">
        <v>18000</v>
      </c>
      <c r="Z37" s="187">
        <f>IFERROR(Y37/Q37,"-")</f>
        <v>6000</v>
      </c>
      <c r="AA37" s="187">
        <f>IFERROR(Y37/W37,"-")</f>
        <v>18000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2</v>
      </c>
      <c r="BP37" s="120">
        <f>IF(Q37=0,"",IF(BO37=0,"",(BO37/Q37)))</f>
        <v>0.66666666666667</v>
      </c>
      <c r="BQ37" s="121">
        <v>1</v>
      </c>
      <c r="BR37" s="122">
        <f>IFERROR(BQ37/BO37,"-")</f>
        <v>0.5</v>
      </c>
      <c r="BS37" s="123">
        <v>75000</v>
      </c>
      <c r="BT37" s="124">
        <f>IFERROR(BS37/BO37,"-")</f>
        <v>37500</v>
      </c>
      <c r="BU37" s="125"/>
      <c r="BV37" s="125"/>
      <c r="BW37" s="125">
        <v>1</v>
      </c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0.33333333333333</v>
      </c>
      <c r="CI37" s="135">
        <v>1</v>
      </c>
      <c r="CJ37" s="136">
        <f>IFERROR(CI37/CG37,"-")</f>
        <v>1</v>
      </c>
      <c r="CK37" s="137">
        <v>8000</v>
      </c>
      <c r="CL37" s="138">
        <f>IFERROR(CK37/CG37,"-")</f>
        <v>8000</v>
      </c>
      <c r="CM37" s="139"/>
      <c r="CN37" s="139">
        <v>1</v>
      </c>
      <c r="CO37" s="139"/>
      <c r="CP37" s="140">
        <v>1</v>
      </c>
      <c r="CQ37" s="141">
        <v>18000</v>
      </c>
      <c r="CR37" s="141">
        <v>75000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0.10833333333333</v>
      </c>
      <c r="B38" s="189" t="s">
        <v>135</v>
      </c>
      <c r="C38" s="189" t="s">
        <v>58</v>
      </c>
      <c r="D38" s="189"/>
      <c r="E38" s="189" t="s">
        <v>136</v>
      </c>
      <c r="F38" s="189" t="s">
        <v>60</v>
      </c>
      <c r="G38" s="189" t="s">
        <v>61</v>
      </c>
      <c r="H38" s="89" t="s">
        <v>137</v>
      </c>
      <c r="I38" s="89" t="s">
        <v>120</v>
      </c>
      <c r="J38" s="191" t="s">
        <v>126</v>
      </c>
      <c r="K38" s="181">
        <v>120000</v>
      </c>
      <c r="L38" s="80">
        <v>0</v>
      </c>
      <c r="M38" s="80">
        <v>0</v>
      </c>
      <c r="N38" s="80">
        <v>0</v>
      </c>
      <c r="O38" s="91">
        <v>16</v>
      </c>
      <c r="P38" s="92">
        <v>0</v>
      </c>
      <c r="Q38" s="93">
        <f>O38+P38</f>
        <v>16</v>
      </c>
      <c r="R38" s="81" t="str">
        <f>IFERROR(Q38/N38,"-")</f>
        <v>-</v>
      </c>
      <c r="S38" s="80">
        <v>0</v>
      </c>
      <c r="T38" s="80">
        <v>2</v>
      </c>
      <c r="U38" s="81">
        <f>IFERROR(T38/(Q38),"-")</f>
        <v>0.125</v>
      </c>
      <c r="V38" s="82">
        <f>IFERROR(K38/SUM(Q38:Q39),"-")</f>
        <v>6666.6666666667</v>
      </c>
      <c r="W38" s="83">
        <v>2</v>
      </c>
      <c r="X38" s="81">
        <f>IF(Q38=0,"-",W38/Q38)</f>
        <v>0.125</v>
      </c>
      <c r="Y38" s="186">
        <v>13000</v>
      </c>
      <c r="Z38" s="187">
        <f>IFERROR(Y38/Q38,"-")</f>
        <v>812.5</v>
      </c>
      <c r="AA38" s="187">
        <f>IFERROR(Y38/W38,"-")</f>
        <v>6500</v>
      </c>
      <c r="AB38" s="181">
        <f>SUM(Y38:Y39)-SUM(K38:K39)</f>
        <v>-107000</v>
      </c>
      <c r="AC38" s="85">
        <f>SUM(Y38:Y39)/SUM(K38:K39)</f>
        <v>0.10833333333333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2</v>
      </c>
      <c r="AO38" s="101">
        <f>IF(Q38=0,"",IF(AN38=0,"",(AN38/Q38)))</f>
        <v>0.125</v>
      </c>
      <c r="AP38" s="100">
        <v>1</v>
      </c>
      <c r="AQ38" s="102">
        <f>IFERROR(AP38/AN38,"-")</f>
        <v>0.5</v>
      </c>
      <c r="AR38" s="103">
        <v>3000</v>
      </c>
      <c r="AS38" s="104">
        <f>IFERROR(AR38/AN38,"-")</f>
        <v>1500</v>
      </c>
      <c r="AT38" s="105">
        <v>1</v>
      </c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0.125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8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4</v>
      </c>
      <c r="BY38" s="127">
        <f>IF(Q38=0,"",IF(BX38=0,"",(BX38/Q38)))</f>
        <v>0.25</v>
      </c>
      <c r="BZ38" s="128">
        <v>1</v>
      </c>
      <c r="CA38" s="129">
        <f>IFERROR(BZ38/BX38,"-")</f>
        <v>0.25</v>
      </c>
      <c r="CB38" s="130">
        <v>10000</v>
      </c>
      <c r="CC38" s="131">
        <f>IFERROR(CB38/BX38,"-")</f>
        <v>2500</v>
      </c>
      <c r="CD38" s="132">
        <v>1</v>
      </c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2</v>
      </c>
      <c r="CQ38" s="141">
        <v>13000</v>
      </c>
      <c r="CR38" s="141">
        <v>10000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138</v>
      </c>
      <c r="C39" s="189" t="s">
        <v>58</v>
      </c>
      <c r="D39" s="189"/>
      <c r="E39" s="189" t="s">
        <v>136</v>
      </c>
      <c r="F39" s="189" t="s">
        <v>60</v>
      </c>
      <c r="G39" s="189" t="s">
        <v>66</v>
      </c>
      <c r="H39" s="89"/>
      <c r="I39" s="89"/>
      <c r="J39" s="89"/>
      <c r="K39" s="181"/>
      <c r="L39" s="80">
        <v>28</v>
      </c>
      <c r="M39" s="80">
        <v>19</v>
      </c>
      <c r="N39" s="80">
        <v>23</v>
      </c>
      <c r="O39" s="91">
        <v>2</v>
      </c>
      <c r="P39" s="92">
        <v>0</v>
      </c>
      <c r="Q39" s="93">
        <f>O39+P39</f>
        <v>2</v>
      </c>
      <c r="R39" s="81">
        <f>IFERROR(Q39/N39,"-")</f>
        <v>0.08695652173913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0.5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0.19166666666667</v>
      </c>
      <c r="B40" s="189" t="s">
        <v>139</v>
      </c>
      <c r="C40" s="189" t="s">
        <v>58</v>
      </c>
      <c r="D40" s="189"/>
      <c r="E40" s="189" t="s">
        <v>140</v>
      </c>
      <c r="F40" s="189" t="s">
        <v>124</v>
      </c>
      <c r="G40" s="189" t="s">
        <v>110</v>
      </c>
      <c r="H40" s="89" t="s">
        <v>137</v>
      </c>
      <c r="I40" s="89" t="s">
        <v>120</v>
      </c>
      <c r="J40" s="190" t="s">
        <v>111</v>
      </c>
      <c r="K40" s="181">
        <v>120000</v>
      </c>
      <c r="L40" s="80">
        <v>23</v>
      </c>
      <c r="M40" s="80">
        <v>0</v>
      </c>
      <c r="N40" s="80">
        <v>129</v>
      </c>
      <c r="O40" s="91">
        <v>8</v>
      </c>
      <c r="P40" s="92">
        <v>0</v>
      </c>
      <c r="Q40" s="93">
        <f>O40+P40</f>
        <v>8</v>
      </c>
      <c r="R40" s="81">
        <f>IFERROR(Q40/N40,"-")</f>
        <v>0.062015503875969</v>
      </c>
      <c r="S40" s="80">
        <v>0</v>
      </c>
      <c r="T40" s="80">
        <v>2</v>
      </c>
      <c r="U40" s="81">
        <f>IFERROR(T40/(Q40),"-")</f>
        <v>0.25</v>
      </c>
      <c r="V40" s="82">
        <f>IFERROR(K40/SUM(Q40:Q41),"-")</f>
        <v>10000</v>
      </c>
      <c r="W40" s="83">
        <v>1</v>
      </c>
      <c r="X40" s="81">
        <f>IF(Q40=0,"-",W40/Q40)</f>
        <v>0.125</v>
      </c>
      <c r="Y40" s="186">
        <v>3000</v>
      </c>
      <c r="Z40" s="187">
        <f>IFERROR(Y40/Q40,"-")</f>
        <v>375</v>
      </c>
      <c r="AA40" s="187">
        <f>IFERROR(Y40/W40,"-")</f>
        <v>3000</v>
      </c>
      <c r="AB40" s="181">
        <f>SUM(Y40:Y41)-SUM(K40:K41)</f>
        <v>-97000</v>
      </c>
      <c r="AC40" s="85">
        <f>SUM(Y40:Y41)/SUM(K40:K41)</f>
        <v>0.19166666666667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2</v>
      </c>
      <c r="AO40" s="101">
        <f>IF(Q40=0,"",IF(AN40=0,"",(AN40/Q40)))</f>
        <v>0.25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>
        <v>1</v>
      </c>
      <c r="AX40" s="107">
        <f>IF(Q40=0,"",IF(AW40=0,"",(AW40/Q40)))</f>
        <v>0.125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>
        <v>2</v>
      </c>
      <c r="BG40" s="113">
        <f>IF(Q40=0,"",IF(BF40=0,"",(BF40/Q40)))</f>
        <v>0.25</v>
      </c>
      <c r="BH40" s="112">
        <v>1</v>
      </c>
      <c r="BI40" s="114">
        <f>IFERROR(BH40/BF40,"-")</f>
        <v>0.5</v>
      </c>
      <c r="BJ40" s="115">
        <v>3000</v>
      </c>
      <c r="BK40" s="116">
        <f>IFERROR(BJ40/BF40,"-")</f>
        <v>1500</v>
      </c>
      <c r="BL40" s="117">
        <v>1</v>
      </c>
      <c r="BM40" s="117"/>
      <c r="BN40" s="117"/>
      <c r="BO40" s="119">
        <v>3</v>
      </c>
      <c r="BP40" s="120">
        <f>IF(Q40=0,"",IF(BO40=0,"",(BO40/Q40)))</f>
        <v>0.375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3000</v>
      </c>
      <c r="CR40" s="141">
        <v>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140</v>
      </c>
      <c r="F41" s="189" t="s">
        <v>124</v>
      </c>
      <c r="G41" s="189" t="s">
        <v>66</v>
      </c>
      <c r="H41" s="89"/>
      <c r="I41" s="89"/>
      <c r="J41" s="89"/>
      <c r="K41" s="181"/>
      <c r="L41" s="80">
        <v>41</v>
      </c>
      <c r="M41" s="80">
        <v>23</v>
      </c>
      <c r="N41" s="80">
        <v>22</v>
      </c>
      <c r="O41" s="91">
        <v>4</v>
      </c>
      <c r="P41" s="92">
        <v>0</v>
      </c>
      <c r="Q41" s="93">
        <f>O41+P41</f>
        <v>4</v>
      </c>
      <c r="R41" s="81">
        <f>IFERROR(Q41/N41,"-")</f>
        <v>0.18181818181818</v>
      </c>
      <c r="S41" s="80">
        <v>0</v>
      </c>
      <c r="T41" s="80">
        <v>1</v>
      </c>
      <c r="U41" s="81">
        <f>IFERROR(T41/(Q41),"-")</f>
        <v>0.25</v>
      </c>
      <c r="V41" s="82"/>
      <c r="W41" s="83">
        <v>1</v>
      </c>
      <c r="X41" s="81">
        <f>IF(Q41=0,"-",W41/Q41)</f>
        <v>0.25</v>
      </c>
      <c r="Y41" s="186">
        <v>20000</v>
      </c>
      <c r="Z41" s="187">
        <f>IFERROR(Y41/Q41,"-")</f>
        <v>5000</v>
      </c>
      <c r="AA41" s="187">
        <f>IFERROR(Y41/W41,"-")</f>
        <v>20000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3</v>
      </c>
      <c r="BP41" s="120">
        <f>IF(Q41=0,"",IF(BO41=0,"",(BO41/Q41)))</f>
        <v>0.75</v>
      </c>
      <c r="BQ41" s="121">
        <v>1</v>
      </c>
      <c r="BR41" s="122">
        <f>IFERROR(BQ41/BO41,"-")</f>
        <v>0.33333333333333</v>
      </c>
      <c r="BS41" s="123">
        <v>20000</v>
      </c>
      <c r="BT41" s="124">
        <f>IFERROR(BS41/BO41,"-")</f>
        <v>6666.6666666667</v>
      </c>
      <c r="BU41" s="125"/>
      <c r="BV41" s="125">
        <v>1</v>
      </c>
      <c r="BW41" s="125"/>
      <c r="BX41" s="126">
        <v>1</v>
      </c>
      <c r="BY41" s="127">
        <f>IF(Q41=0,"",IF(BX41=0,"",(BX41/Q41)))</f>
        <v>0.25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20000</v>
      </c>
      <c r="CR41" s="141">
        <v>20000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0.084615384615385</v>
      </c>
      <c r="B42" s="189" t="s">
        <v>142</v>
      </c>
      <c r="C42" s="189" t="s">
        <v>58</v>
      </c>
      <c r="D42" s="189"/>
      <c r="E42" s="189" t="s">
        <v>143</v>
      </c>
      <c r="F42" s="189" t="s">
        <v>74</v>
      </c>
      <c r="G42" s="189" t="s">
        <v>61</v>
      </c>
      <c r="H42" s="89" t="s">
        <v>144</v>
      </c>
      <c r="I42" s="89" t="s">
        <v>104</v>
      </c>
      <c r="J42" s="191" t="s">
        <v>126</v>
      </c>
      <c r="K42" s="181">
        <v>130000</v>
      </c>
      <c r="L42" s="80">
        <v>0</v>
      </c>
      <c r="M42" s="80">
        <v>0</v>
      </c>
      <c r="N42" s="80">
        <v>0</v>
      </c>
      <c r="O42" s="91">
        <v>19</v>
      </c>
      <c r="P42" s="92">
        <v>0</v>
      </c>
      <c r="Q42" s="93">
        <f>O42+P42</f>
        <v>19</v>
      </c>
      <c r="R42" s="81" t="str">
        <f>IFERROR(Q42/N42,"-")</f>
        <v>-</v>
      </c>
      <c r="S42" s="80">
        <v>0</v>
      </c>
      <c r="T42" s="80">
        <v>4</v>
      </c>
      <c r="U42" s="81">
        <f>IFERROR(T42/(Q42),"-")</f>
        <v>0.21052631578947</v>
      </c>
      <c r="V42" s="82">
        <f>IFERROR(K42/SUM(Q42:Q43),"-")</f>
        <v>6190.4761904762</v>
      </c>
      <c r="W42" s="83">
        <v>1</v>
      </c>
      <c r="X42" s="81">
        <f>IF(Q42=0,"-",W42/Q42)</f>
        <v>0.052631578947368</v>
      </c>
      <c r="Y42" s="186">
        <v>11000</v>
      </c>
      <c r="Z42" s="187">
        <f>IFERROR(Y42/Q42,"-")</f>
        <v>578.94736842105</v>
      </c>
      <c r="AA42" s="187">
        <f>IFERROR(Y42/W42,"-")</f>
        <v>11000</v>
      </c>
      <c r="AB42" s="181">
        <f>SUM(Y42:Y43)-SUM(K42:K43)</f>
        <v>-119000</v>
      </c>
      <c r="AC42" s="85">
        <f>SUM(Y42:Y43)/SUM(K42:K43)</f>
        <v>0.084615384615385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0.052631578947368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>
        <v>2</v>
      </c>
      <c r="AX42" s="107">
        <f>IF(Q42=0,"",IF(AW42=0,"",(AW42/Q42)))</f>
        <v>0.10526315789474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>
        <v>5</v>
      </c>
      <c r="BG42" s="113">
        <f>IF(Q42=0,"",IF(BF42=0,"",(BF42/Q42)))</f>
        <v>0.26315789473684</v>
      </c>
      <c r="BH42" s="112">
        <v>1</v>
      </c>
      <c r="BI42" s="114">
        <f>IFERROR(BH42/BF42,"-")</f>
        <v>0.2</v>
      </c>
      <c r="BJ42" s="115">
        <v>11000</v>
      </c>
      <c r="BK42" s="116">
        <f>IFERROR(BJ42/BF42,"-")</f>
        <v>2200</v>
      </c>
      <c r="BL42" s="117"/>
      <c r="BM42" s="117"/>
      <c r="BN42" s="117">
        <v>1</v>
      </c>
      <c r="BO42" s="119">
        <v>9</v>
      </c>
      <c r="BP42" s="120">
        <f>IF(Q42=0,"",IF(BO42=0,"",(BO42/Q42)))</f>
        <v>0.47368421052632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0.10526315789474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11000</v>
      </c>
      <c r="CR42" s="141">
        <v>11000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145</v>
      </c>
      <c r="C43" s="189" t="s">
        <v>58</v>
      </c>
      <c r="D43" s="189"/>
      <c r="E43" s="189" t="s">
        <v>143</v>
      </c>
      <c r="F43" s="189" t="s">
        <v>74</v>
      </c>
      <c r="G43" s="189" t="s">
        <v>66</v>
      </c>
      <c r="H43" s="89"/>
      <c r="I43" s="89"/>
      <c r="J43" s="89"/>
      <c r="K43" s="181"/>
      <c r="L43" s="80">
        <v>13</v>
      </c>
      <c r="M43" s="80">
        <v>8</v>
      </c>
      <c r="N43" s="80">
        <v>3</v>
      </c>
      <c r="O43" s="91">
        <v>2</v>
      </c>
      <c r="P43" s="92">
        <v>0</v>
      </c>
      <c r="Q43" s="93">
        <f>O43+P43</f>
        <v>2</v>
      </c>
      <c r="R43" s="81">
        <f>IFERROR(Q43/N43,"-")</f>
        <v>0.66666666666667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2</v>
      </c>
      <c r="BY43" s="127">
        <f>IF(Q43=0,"",IF(BX43=0,"",(BX43/Q43)))</f>
        <v>1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</v>
      </c>
      <c r="B44" s="189" t="s">
        <v>146</v>
      </c>
      <c r="C44" s="189" t="s">
        <v>58</v>
      </c>
      <c r="D44" s="189"/>
      <c r="E44" s="189" t="s">
        <v>147</v>
      </c>
      <c r="F44" s="189" t="s">
        <v>148</v>
      </c>
      <c r="G44" s="189" t="s">
        <v>61</v>
      </c>
      <c r="H44" s="89" t="s">
        <v>144</v>
      </c>
      <c r="I44" s="89" t="s">
        <v>149</v>
      </c>
      <c r="J44" s="191" t="s">
        <v>150</v>
      </c>
      <c r="K44" s="181">
        <v>65000</v>
      </c>
      <c r="L44" s="80">
        <v>0</v>
      </c>
      <c r="M44" s="80">
        <v>0</v>
      </c>
      <c r="N44" s="80">
        <v>0</v>
      </c>
      <c r="O44" s="91">
        <v>3</v>
      </c>
      <c r="P44" s="92">
        <v>0</v>
      </c>
      <c r="Q44" s="93">
        <f>O44+P44</f>
        <v>3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>
        <f>IFERROR(K44/SUM(Q44:Q45),"-")</f>
        <v>16250</v>
      </c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>
        <f>SUM(Y44:Y45)-SUM(K44:K45)</f>
        <v>-65000</v>
      </c>
      <c r="AC44" s="85">
        <f>SUM(Y44:Y45)/SUM(K44:K45)</f>
        <v>0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2</v>
      </c>
      <c r="BY44" s="127">
        <f>IF(Q44=0,"",IF(BX44=0,"",(BX44/Q44)))</f>
        <v>0.66666666666667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1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147</v>
      </c>
      <c r="F45" s="189" t="s">
        <v>148</v>
      </c>
      <c r="G45" s="189" t="s">
        <v>66</v>
      </c>
      <c r="H45" s="89"/>
      <c r="I45" s="89"/>
      <c r="J45" s="89"/>
      <c r="K45" s="181"/>
      <c r="L45" s="80">
        <v>10</v>
      </c>
      <c r="M45" s="80">
        <v>7</v>
      </c>
      <c r="N45" s="80">
        <v>6</v>
      </c>
      <c r="O45" s="91">
        <v>1</v>
      </c>
      <c r="P45" s="92">
        <v>0</v>
      </c>
      <c r="Q45" s="93">
        <f>O45+P45</f>
        <v>1</v>
      </c>
      <c r="R45" s="81">
        <f>IFERROR(Q45/N45,"-")</f>
        <v>0.16666666666667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</v>
      </c>
      <c r="B46" s="189" t="s">
        <v>152</v>
      </c>
      <c r="C46" s="189" t="s">
        <v>58</v>
      </c>
      <c r="D46" s="189"/>
      <c r="E46" s="189" t="s">
        <v>153</v>
      </c>
      <c r="F46" s="189" t="s">
        <v>83</v>
      </c>
      <c r="G46" s="189" t="s">
        <v>61</v>
      </c>
      <c r="H46" s="89" t="s">
        <v>144</v>
      </c>
      <c r="I46" s="89" t="s">
        <v>149</v>
      </c>
      <c r="J46" s="190" t="s">
        <v>111</v>
      </c>
      <c r="K46" s="181">
        <v>65000</v>
      </c>
      <c r="L46" s="80">
        <v>0</v>
      </c>
      <c r="M46" s="80">
        <v>0</v>
      </c>
      <c r="N46" s="80">
        <v>0</v>
      </c>
      <c r="O46" s="91">
        <v>1</v>
      </c>
      <c r="P46" s="92">
        <v>0</v>
      </c>
      <c r="Q46" s="93">
        <f>O46+P46</f>
        <v>1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>
        <f>IFERROR(K46/SUM(Q46:Q47),"-")</f>
        <v>65000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-65000</v>
      </c>
      <c r="AC46" s="85">
        <f>SUM(Y46:Y47)/SUM(K46:K47)</f>
        <v>0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1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154</v>
      </c>
      <c r="C47" s="189" t="s">
        <v>58</v>
      </c>
      <c r="D47" s="189"/>
      <c r="E47" s="189" t="s">
        <v>153</v>
      </c>
      <c r="F47" s="189" t="s">
        <v>83</v>
      </c>
      <c r="G47" s="189" t="s">
        <v>66</v>
      </c>
      <c r="H47" s="89"/>
      <c r="I47" s="89"/>
      <c r="J47" s="89"/>
      <c r="K47" s="181"/>
      <c r="L47" s="80">
        <v>8</v>
      </c>
      <c r="M47" s="80">
        <v>6</v>
      </c>
      <c r="N47" s="80">
        <v>2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14.6</v>
      </c>
      <c r="B48" s="189" t="s">
        <v>155</v>
      </c>
      <c r="C48" s="189" t="s">
        <v>58</v>
      </c>
      <c r="D48" s="189"/>
      <c r="E48" s="189" t="s">
        <v>153</v>
      </c>
      <c r="F48" s="189" t="s">
        <v>156</v>
      </c>
      <c r="G48" s="189" t="s">
        <v>61</v>
      </c>
      <c r="H48" s="89" t="s">
        <v>119</v>
      </c>
      <c r="I48" s="89" t="s">
        <v>149</v>
      </c>
      <c r="J48" s="191" t="s">
        <v>157</v>
      </c>
      <c r="K48" s="181">
        <v>60000</v>
      </c>
      <c r="L48" s="80">
        <v>0</v>
      </c>
      <c r="M48" s="80">
        <v>0</v>
      </c>
      <c r="N48" s="80">
        <v>0</v>
      </c>
      <c r="O48" s="91">
        <v>6</v>
      </c>
      <c r="P48" s="92">
        <v>0</v>
      </c>
      <c r="Q48" s="93">
        <f>O48+P48</f>
        <v>6</v>
      </c>
      <c r="R48" s="81" t="str">
        <f>IFERROR(Q48/N48,"-")</f>
        <v>-</v>
      </c>
      <c r="S48" s="80">
        <v>1</v>
      </c>
      <c r="T48" s="80">
        <v>1</v>
      </c>
      <c r="U48" s="81">
        <f>IFERROR(T48/(Q48),"-")</f>
        <v>0.16666666666667</v>
      </c>
      <c r="V48" s="82">
        <f>IFERROR(K48/SUM(Q48:Q49),"-")</f>
        <v>8571.4285714286</v>
      </c>
      <c r="W48" s="83">
        <v>1</v>
      </c>
      <c r="X48" s="81">
        <f>IF(Q48=0,"-",W48/Q48)</f>
        <v>0.16666666666667</v>
      </c>
      <c r="Y48" s="186">
        <v>876000</v>
      </c>
      <c r="Z48" s="187">
        <f>IFERROR(Y48/Q48,"-")</f>
        <v>146000</v>
      </c>
      <c r="AA48" s="187">
        <f>IFERROR(Y48/W48,"-")</f>
        <v>876000</v>
      </c>
      <c r="AB48" s="181">
        <f>SUM(Y48:Y49)-SUM(K48:K49)</f>
        <v>816000</v>
      </c>
      <c r="AC48" s="85">
        <f>SUM(Y48:Y49)/SUM(K48:K49)</f>
        <v>14.6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2</v>
      </c>
      <c r="AO48" s="101">
        <f>IF(Q48=0,"",IF(AN48=0,"",(AN48/Q48)))</f>
        <v>0.33333333333333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2</v>
      </c>
      <c r="BP48" s="120">
        <f>IF(Q48=0,"",IF(BO48=0,"",(BO48/Q48)))</f>
        <v>0.33333333333333</v>
      </c>
      <c r="BQ48" s="121">
        <v>1</v>
      </c>
      <c r="BR48" s="122">
        <f>IFERROR(BQ48/BO48,"-")</f>
        <v>0.5</v>
      </c>
      <c r="BS48" s="123">
        <v>876000</v>
      </c>
      <c r="BT48" s="124">
        <f>IFERROR(BS48/BO48,"-")</f>
        <v>438000</v>
      </c>
      <c r="BU48" s="125"/>
      <c r="BV48" s="125"/>
      <c r="BW48" s="125">
        <v>1</v>
      </c>
      <c r="BX48" s="126">
        <v>2</v>
      </c>
      <c r="BY48" s="127">
        <f>IF(Q48=0,"",IF(BX48=0,"",(BX48/Q48)))</f>
        <v>0.33333333333333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876000</v>
      </c>
      <c r="CR48" s="141">
        <v>876000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/>
      <c r="B49" s="189" t="s">
        <v>158</v>
      </c>
      <c r="C49" s="189" t="s">
        <v>58</v>
      </c>
      <c r="D49" s="189"/>
      <c r="E49" s="189" t="s">
        <v>153</v>
      </c>
      <c r="F49" s="189" t="s">
        <v>156</v>
      </c>
      <c r="G49" s="189" t="s">
        <v>66</v>
      </c>
      <c r="H49" s="89"/>
      <c r="I49" s="89"/>
      <c r="J49" s="89"/>
      <c r="K49" s="181"/>
      <c r="L49" s="80">
        <v>29</v>
      </c>
      <c r="M49" s="80">
        <v>6</v>
      </c>
      <c r="N49" s="80">
        <v>3</v>
      </c>
      <c r="O49" s="91">
        <v>1</v>
      </c>
      <c r="P49" s="92">
        <v>0</v>
      </c>
      <c r="Q49" s="93">
        <f>O49+P49</f>
        <v>1</v>
      </c>
      <c r="R49" s="81">
        <f>IFERROR(Q49/N49,"-")</f>
        <v>0.33333333333333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1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0.083333333333333</v>
      </c>
      <c r="B50" s="189" t="s">
        <v>159</v>
      </c>
      <c r="C50" s="189" t="s">
        <v>58</v>
      </c>
      <c r="D50" s="189"/>
      <c r="E50" s="189" t="s">
        <v>153</v>
      </c>
      <c r="F50" s="189" t="s">
        <v>156</v>
      </c>
      <c r="G50" s="189" t="s">
        <v>61</v>
      </c>
      <c r="H50" s="89" t="s">
        <v>129</v>
      </c>
      <c r="I50" s="89" t="s">
        <v>149</v>
      </c>
      <c r="J50" s="191" t="s">
        <v>157</v>
      </c>
      <c r="K50" s="181">
        <v>60000</v>
      </c>
      <c r="L50" s="80">
        <v>0</v>
      </c>
      <c r="M50" s="80">
        <v>0</v>
      </c>
      <c r="N50" s="80">
        <v>0</v>
      </c>
      <c r="O50" s="91">
        <v>6</v>
      </c>
      <c r="P50" s="92">
        <v>0</v>
      </c>
      <c r="Q50" s="93">
        <f>O50+P50</f>
        <v>6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>
        <f>IFERROR(K50/SUM(Q50:Q51),"-")</f>
        <v>8571.4285714286</v>
      </c>
      <c r="W50" s="83">
        <v>1</v>
      </c>
      <c r="X50" s="81">
        <f>IF(Q50=0,"-",W50/Q50)</f>
        <v>0.16666666666667</v>
      </c>
      <c r="Y50" s="186">
        <v>5000</v>
      </c>
      <c r="Z50" s="187">
        <f>IFERROR(Y50/Q50,"-")</f>
        <v>833.33333333333</v>
      </c>
      <c r="AA50" s="187">
        <f>IFERROR(Y50/W50,"-")</f>
        <v>5000</v>
      </c>
      <c r="AB50" s="181">
        <f>SUM(Y50:Y51)-SUM(K50:K51)</f>
        <v>-55000</v>
      </c>
      <c r="AC50" s="85">
        <f>SUM(Y50:Y51)/SUM(K50:K51)</f>
        <v>0.083333333333333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0.16666666666667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4</v>
      </c>
      <c r="BY50" s="127">
        <f>IF(Q50=0,"",IF(BX50=0,"",(BX50/Q50)))</f>
        <v>0.66666666666667</v>
      </c>
      <c r="BZ50" s="128">
        <v>1</v>
      </c>
      <c r="CA50" s="129">
        <f>IFERROR(BZ50/BX50,"-")</f>
        <v>0.25</v>
      </c>
      <c r="CB50" s="130">
        <v>5000</v>
      </c>
      <c r="CC50" s="131">
        <f>IFERROR(CB50/BX50,"-")</f>
        <v>1250</v>
      </c>
      <c r="CD50" s="132">
        <v>1</v>
      </c>
      <c r="CE50" s="132"/>
      <c r="CF50" s="132"/>
      <c r="CG50" s="133">
        <v>1</v>
      </c>
      <c r="CH50" s="134">
        <f>IF(Q50=0,"",IF(CG50=0,"",(CG50/Q50)))</f>
        <v>0.16666666666667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1</v>
      </c>
      <c r="CQ50" s="141">
        <v>5000</v>
      </c>
      <c r="CR50" s="141">
        <v>5000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160</v>
      </c>
      <c r="C51" s="189" t="s">
        <v>58</v>
      </c>
      <c r="D51" s="189"/>
      <c r="E51" s="189" t="s">
        <v>153</v>
      </c>
      <c r="F51" s="189" t="s">
        <v>156</v>
      </c>
      <c r="G51" s="189" t="s">
        <v>66</v>
      </c>
      <c r="H51" s="89"/>
      <c r="I51" s="89"/>
      <c r="J51" s="89"/>
      <c r="K51" s="181"/>
      <c r="L51" s="80">
        <v>12</v>
      </c>
      <c r="M51" s="80">
        <v>7</v>
      </c>
      <c r="N51" s="80">
        <v>0</v>
      </c>
      <c r="O51" s="91">
        <v>1</v>
      </c>
      <c r="P51" s="92">
        <v>0</v>
      </c>
      <c r="Q51" s="93">
        <f>O51+P51</f>
        <v>1</v>
      </c>
      <c r="R51" s="81" t="str">
        <f>IFERROR(Q51/N51,"-")</f>
        <v>-</v>
      </c>
      <c r="S51" s="80">
        <v>0</v>
      </c>
      <c r="T51" s="80">
        <v>1</v>
      </c>
      <c r="U51" s="81">
        <f>IFERROR(T51/(Q51),"-")</f>
        <v>1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1</v>
      </c>
      <c r="BY51" s="127">
        <f>IF(Q51=0,"",IF(BX51=0,"",(BX51/Q51)))</f>
        <v>1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0.1</v>
      </c>
      <c r="B52" s="189" t="s">
        <v>161</v>
      </c>
      <c r="C52" s="189" t="s">
        <v>58</v>
      </c>
      <c r="D52" s="189"/>
      <c r="E52" s="189" t="s">
        <v>147</v>
      </c>
      <c r="F52" s="189" t="s">
        <v>162</v>
      </c>
      <c r="G52" s="189" t="s">
        <v>61</v>
      </c>
      <c r="H52" s="89" t="s">
        <v>163</v>
      </c>
      <c r="I52" s="89" t="s">
        <v>164</v>
      </c>
      <c r="J52" s="89" t="s">
        <v>165</v>
      </c>
      <c r="K52" s="181">
        <v>50000</v>
      </c>
      <c r="L52" s="80">
        <v>0</v>
      </c>
      <c r="M52" s="80">
        <v>0</v>
      </c>
      <c r="N52" s="80">
        <v>0</v>
      </c>
      <c r="O52" s="91">
        <v>3</v>
      </c>
      <c r="P52" s="92">
        <v>0</v>
      </c>
      <c r="Q52" s="93">
        <f>O52+P52</f>
        <v>3</v>
      </c>
      <c r="R52" s="81" t="str">
        <f>IFERROR(Q52/N52,"-")</f>
        <v>-</v>
      </c>
      <c r="S52" s="80">
        <v>0</v>
      </c>
      <c r="T52" s="80">
        <v>1</v>
      </c>
      <c r="U52" s="81">
        <f>IFERROR(T52/(Q52),"-")</f>
        <v>0.33333333333333</v>
      </c>
      <c r="V52" s="82">
        <f>IFERROR(K52/SUM(Q52:Q53),"-")</f>
        <v>10000</v>
      </c>
      <c r="W52" s="83">
        <v>1</v>
      </c>
      <c r="X52" s="81">
        <f>IF(Q52=0,"-",W52/Q52)</f>
        <v>0.33333333333333</v>
      </c>
      <c r="Y52" s="186">
        <v>5000</v>
      </c>
      <c r="Z52" s="187">
        <f>IFERROR(Y52/Q52,"-")</f>
        <v>1666.6666666667</v>
      </c>
      <c r="AA52" s="187">
        <f>IFERROR(Y52/W52,"-")</f>
        <v>5000</v>
      </c>
      <c r="AB52" s="181">
        <f>SUM(Y52:Y53)-SUM(K52:K53)</f>
        <v>-45000</v>
      </c>
      <c r="AC52" s="85">
        <f>SUM(Y52:Y53)/SUM(K52:K53)</f>
        <v>0.1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3</v>
      </c>
      <c r="BY52" s="127">
        <f>IF(Q52=0,"",IF(BX52=0,"",(BX52/Q52)))</f>
        <v>1</v>
      </c>
      <c r="BZ52" s="128">
        <v>1</v>
      </c>
      <c r="CA52" s="129">
        <f>IFERROR(BZ52/BX52,"-")</f>
        <v>0.33333333333333</v>
      </c>
      <c r="CB52" s="130">
        <v>5000</v>
      </c>
      <c r="CC52" s="131">
        <f>IFERROR(CB52/BX52,"-")</f>
        <v>1666.6666666667</v>
      </c>
      <c r="CD52" s="132">
        <v>1</v>
      </c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5000</v>
      </c>
      <c r="CR52" s="141">
        <v>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166</v>
      </c>
      <c r="C53" s="189" t="s">
        <v>58</v>
      </c>
      <c r="D53" s="189"/>
      <c r="E53" s="189" t="s">
        <v>147</v>
      </c>
      <c r="F53" s="189" t="s">
        <v>162</v>
      </c>
      <c r="G53" s="189" t="s">
        <v>66</v>
      </c>
      <c r="H53" s="89"/>
      <c r="I53" s="89"/>
      <c r="J53" s="89"/>
      <c r="K53" s="181"/>
      <c r="L53" s="80">
        <v>15</v>
      </c>
      <c r="M53" s="80">
        <v>3</v>
      </c>
      <c r="N53" s="80">
        <v>1</v>
      </c>
      <c r="O53" s="91">
        <v>2</v>
      </c>
      <c r="P53" s="92">
        <v>0</v>
      </c>
      <c r="Q53" s="93">
        <f>O53+P53</f>
        <v>2</v>
      </c>
      <c r="R53" s="81">
        <f>IFERROR(Q53/N53,"-")</f>
        <v>2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1</v>
      </c>
      <c r="BP53" s="120">
        <f>IF(Q53=0,"",IF(BO53=0,"",(BO53/Q53)))</f>
        <v>0.5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0.5</v>
      </c>
      <c r="BZ53" s="128">
        <v>1</v>
      </c>
      <c r="CA53" s="129">
        <f>IFERROR(BZ53/BX53,"-")</f>
        <v>1</v>
      </c>
      <c r="CB53" s="130">
        <v>10000</v>
      </c>
      <c r="CC53" s="131">
        <f>IFERROR(CB53/BX53,"-")</f>
        <v>10000</v>
      </c>
      <c r="CD53" s="132"/>
      <c r="CE53" s="132">
        <v>1</v>
      </c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>
        <v>10000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</v>
      </c>
      <c r="B54" s="189" t="s">
        <v>167</v>
      </c>
      <c r="C54" s="189" t="s">
        <v>58</v>
      </c>
      <c r="D54" s="189"/>
      <c r="E54" s="189" t="s">
        <v>168</v>
      </c>
      <c r="F54" s="189" t="s">
        <v>169</v>
      </c>
      <c r="G54" s="189" t="s">
        <v>110</v>
      </c>
      <c r="H54" s="89" t="s">
        <v>163</v>
      </c>
      <c r="I54" s="89" t="s">
        <v>164</v>
      </c>
      <c r="J54" s="89" t="s">
        <v>170</v>
      </c>
      <c r="K54" s="181">
        <v>50000</v>
      </c>
      <c r="L54" s="80">
        <v>5</v>
      </c>
      <c r="M54" s="80">
        <v>0</v>
      </c>
      <c r="N54" s="80">
        <v>25</v>
      </c>
      <c r="O54" s="91">
        <v>1</v>
      </c>
      <c r="P54" s="92">
        <v>0</v>
      </c>
      <c r="Q54" s="93">
        <f>O54+P54</f>
        <v>1</v>
      </c>
      <c r="R54" s="81">
        <f>IFERROR(Q54/N54,"-")</f>
        <v>0.04</v>
      </c>
      <c r="S54" s="80">
        <v>0</v>
      </c>
      <c r="T54" s="80">
        <v>1</v>
      </c>
      <c r="U54" s="81">
        <f>IFERROR(T54/(Q54),"-")</f>
        <v>1</v>
      </c>
      <c r="V54" s="82">
        <f>IFERROR(K54/SUM(Q54:Q55),"-")</f>
        <v>50000</v>
      </c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>
        <f>SUM(Y54:Y55)-SUM(K54:K55)</f>
        <v>-50000</v>
      </c>
      <c r="AC54" s="85">
        <f>SUM(Y54:Y55)/SUM(K54:K55)</f>
        <v>0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1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171</v>
      </c>
      <c r="C55" s="189" t="s">
        <v>58</v>
      </c>
      <c r="D55" s="189"/>
      <c r="E55" s="189" t="s">
        <v>168</v>
      </c>
      <c r="F55" s="189" t="s">
        <v>169</v>
      </c>
      <c r="G55" s="189" t="s">
        <v>66</v>
      </c>
      <c r="H55" s="89"/>
      <c r="I55" s="89"/>
      <c r="J55" s="89"/>
      <c r="K55" s="181"/>
      <c r="L55" s="80">
        <v>14</v>
      </c>
      <c r="M55" s="80">
        <v>9</v>
      </c>
      <c r="N55" s="80">
        <v>6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0.72</v>
      </c>
      <c r="B56" s="189" t="s">
        <v>172</v>
      </c>
      <c r="C56" s="189" t="s">
        <v>58</v>
      </c>
      <c r="D56" s="189"/>
      <c r="E56" s="189" t="s">
        <v>173</v>
      </c>
      <c r="F56" s="189" t="s">
        <v>174</v>
      </c>
      <c r="G56" s="189" t="s">
        <v>61</v>
      </c>
      <c r="H56" s="89" t="s">
        <v>163</v>
      </c>
      <c r="I56" s="89" t="s">
        <v>164</v>
      </c>
      <c r="J56" s="89" t="s">
        <v>175</v>
      </c>
      <c r="K56" s="181">
        <v>50000</v>
      </c>
      <c r="L56" s="80">
        <v>0</v>
      </c>
      <c r="M56" s="80">
        <v>0</v>
      </c>
      <c r="N56" s="80">
        <v>0</v>
      </c>
      <c r="O56" s="91">
        <v>9</v>
      </c>
      <c r="P56" s="92">
        <v>0</v>
      </c>
      <c r="Q56" s="93">
        <f>O56+P56</f>
        <v>9</v>
      </c>
      <c r="R56" s="81" t="str">
        <f>IFERROR(Q56/N56,"-")</f>
        <v>-</v>
      </c>
      <c r="S56" s="80">
        <v>1</v>
      </c>
      <c r="T56" s="80">
        <v>2</v>
      </c>
      <c r="U56" s="81">
        <f>IFERROR(T56/(Q56),"-")</f>
        <v>0.22222222222222</v>
      </c>
      <c r="V56" s="82">
        <f>IFERROR(K56/SUM(Q56:Q57),"-")</f>
        <v>4545.4545454545</v>
      </c>
      <c r="W56" s="83">
        <v>1</v>
      </c>
      <c r="X56" s="81">
        <f>IF(Q56=0,"-",W56/Q56)</f>
        <v>0.11111111111111</v>
      </c>
      <c r="Y56" s="186">
        <v>36000</v>
      </c>
      <c r="Z56" s="187">
        <f>IFERROR(Y56/Q56,"-")</f>
        <v>4000</v>
      </c>
      <c r="AA56" s="187">
        <f>IFERROR(Y56/W56,"-")</f>
        <v>36000</v>
      </c>
      <c r="AB56" s="181">
        <f>SUM(Y56:Y57)-SUM(K56:K57)</f>
        <v>-14000</v>
      </c>
      <c r="AC56" s="85">
        <f>SUM(Y56:Y57)/SUM(K56:K57)</f>
        <v>0.72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0.11111111111111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>
        <v>1</v>
      </c>
      <c r="AX56" s="107">
        <f>IF(Q56=0,"",IF(AW56=0,"",(AW56/Q56)))</f>
        <v>0.11111111111111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2</v>
      </c>
      <c r="BG56" s="113">
        <f>IF(Q56=0,"",IF(BF56=0,"",(BF56/Q56)))</f>
        <v>0.22222222222222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3</v>
      </c>
      <c r="BP56" s="120">
        <f>IF(Q56=0,"",IF(BO56=0,"",(BO56/Q56)))</f>
        <v>0.33333333333333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0.22222222222222</v>
      </c>
      <c r="BZ56" s="128">
        <v>1</v>
      </c>
      <c r="CA56" s="129">
        <f>IFERROR(BZ56/BX56,"-")</f>
        <v>0.5</v>
      </c>
      <c r="CB56" s="130">
        <v>36000</v>
      </c>
      <c r="CC56" s="131">
        <f>IFERROR(CB56/BX56,"-")</f>
        <v>18000</v>
      </c>
      <c r="CD56" s="132"/>
      <c r="CE56" s="132"/>
      <c r="CF56" s="132">
        <v>1</v>
      </c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36000</v>
      </c>
      <c r="CR56" s="141">
        <v>36000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176</v>
      </c>
      <c r="C57" s="189" t="s">
        <v>58</v>
      </c>
      <c r="D57" s="189"/>
      <c r="E57" s="189" t="s">
        <v>173</v>
      </c>
      <c r="F57" s="189" t="s">
        <v>174</v>
      </c>
      <c r="G57" s="189" t="s">
        <v>66</v>
      </c>
      <c r="H57" s="89"/>
      <c r="I57" s="89"/>
      <c r="J57" s="89"/>
      <c r="K57" s="181"/>
      <c r="L57" s="80">
        <v>9</v>
      </c>
      <c r="M57" s="80">
        <v>7</v>
      </c>
      <c r="N57" s="80">
        <v>5</v>
      </c>
      <c r="O57" s="91">
        <v>2</v>
      </c>
      <c r="P57" s="92">
        <v>0</v>
      </c>
      <c r="Q57" s="93">
        <f>O57+P57</f>
        <v>2</v>
      </c>
      <c r="R57" s="81">
        <f>IFERROR(Q57/N57,"-")</f>
        <v>0.4</v>
      </c>
      <c r="S57" s="80">
        <v>2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2</v>
      </c>
      <c r="BG57" s="113">
        <f>IF(Q57=0,"",IF(BF57=0,"",(BF57/Q57)))</f>
        <v>1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5.82</v>
      </c>
      <c r="B58" s="189" t="s">
        <v>177</v>
      </c>
      <c r="C58" s="189" t="s">
        <v>58</v>
      </c>
      <c r="D58" s="189"/>
      <c r="E58" s="189" t="s">
        <v>178</v>
      </c>
      <c r="F58" s="189" t="s">
        <v>109</v>
      </c>
      <c r="G58" s="189" t="s">
        <v>110</v>
      </c>
      <c r="H58" s="89" t="s">
        <v>163</v>
      </c>
      <c r="I58" s="89" t="s">
        <v>164</v>
      </c>
      <c r="J58" s="89" t="s">
        <v>179</v>
      </c>
      <c r="K58" s="181">
        <v>50000</v>
      </c>
      <c r="L58" s="80">
        <v>13</v>
      </c>
      <c r="M58" s="80">
        <v>0</v>
      </c>
      <c r="N58" s="80">
        <v>39</v>
      </c>
      <c r="O58" s="91">
        <v>5</v>
      </c>
      <c r="P58" s="92">
        <v>0</v>
      </c>
      <c r="Q58" s="93">
        <f>O58+P58</f>
        <v>5</v>
      </c>
      <c r="R58" s="81">
        <f>IFERROR(Q58/N58,"-")</f>
        <v>0.12820512820513</v>
      </c>
      <c r="S58" s="80">
        <v>0</v>
      </c>
      <c r="T58" s="80">
        <v>1</v>
      </c>
      <c r="U58" s="81">
        <f>IFERROR(T58/(Q58),"-")</f>
        <v>0.2</v>
      </c>
      <c r="V58" s="82">
        <f>IFERROR(K58/SUM(Q58:Q59),"-")</f>
        <v>6250</v>
      </c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>
        <f>SUM(Y58:Y59)-SUM(K58:K59)</f>
        <v>241000</v>
      </c>
      <c r="AC58" s="85">
        <f>SUM(Y58:Y59)/SUM(K58:K59)</f>
        <v>5.82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0.2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3</v>
      </c>
      <c r="BP58" s="120">
        <f>IF(Q58=0,"",IF(BO58=0,"",(BO58/Q58)))</f>
        <v>0.6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>
        <v>1</v>
      </c>
      <c r="CH58" s="134">
        <f>IF(Q58=0,"",IF(CG58=0,"",(CG58/Q58)))</f>
        <v>0.2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180</v>
      </c>
      <c r="C59" s="189" t="s">
        <v>58</v>
      </c>
      <c r="D59" s="189"/>
      <c r="E59" s="189" t="s">
        <v>178</v>
      </c>
      <c r="F59" s="189" t="s">
        <v>109</v>
      </c>
      <c r="G59" s="189" t="s">
        <v>66</v>
      </c>
      <c r="H59" s="89"/>
      <c r="I59" s="89"/>
      <c r="J59" s="89"/>
      <c r="K59" s="181"/>
      <c r="L59" s="80">
        <v>24</v>
      </c>
      <c r="M59" s="80">
        <v>14</v>
      </c>
      <c r="N59" s="80">
        <v>24</v>
      </c>
      <c r="O59" s="91">
        <v>3</v>
      </c>
      <c r="P59" s="92">
        <v>0</v>
      </c>
      <c r="Q59" s="93">
        <f>O59+P59</f>
        <v>3</v>
      </c>
      <c r="R59" s="81">
        <f>IFERROR(Q59/N59,"-")</f>
        <v>0.125</v>
      </c>
      <c r="S59" s="80">
        <v>1</v>
      </c>
      <c r="T59" s="80">
        <v>0</v>
      </c>
      <c r="U59" s="81">
        <f>IFERROR(T59/(Q59),"-")</f>
        <v>0</v>
      </c>
      <c r="V59" s="82"/>
      <c r="W59" s="83">
        <v>2</v>
      </c>
      <c r="X59" s="81">
        <f>IF(Q59=0,"-",W59/Q59)</f>
        <v>0.66666666666667</v>
      </c>
      <c r="Y59" s="186">
        <v>291000</v>
      </c>
      <c r="Z59" s="187">
        <f>IFERROR(Y59/Q59,"-")</f>
        <v>97000</v>
      </c>
      <c r="AA59" s="187">
        <f>IFERROR(Y59/W59,"-")</f>
        <v>145500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0.33333333333333</v>
      </c>
      <c r="BZ59" s="128">
        <v>1</v>
      </c>
      <c r="CA59" s="129">
        <f>IFERROR(BZ59/BX59,"-")</f>
        <v>1</v>
      </c>
      <c r="CB59" s="130">
        <v>280000</v>
      </c>
      <c r="CC59" s="131">
        <f>IFERROR(CB59/BX59,"-")</f>
        <v>280000</v>
      </c>
      <c r="CD59" s="132"/>
      <c r="CE59" s="132"/>
      <c r="CF59" s="132">
        <v>1</v>
      </c>
      <c r="CG59" s="133">
        <v>1</v>
      </c>
      <c r="CH59" s="134">
        <f>IF(Q59=0,"",IF(CG59=0,"",(CG59/Q59)))</f>
        <v>0.33333333333333</v>
      </c>
      <c r="CI59" s="135">
        <v>1</v>
      </c>
      <c r="CJ59" s="136">
        <f>IFERROR(CI59/CG59,"-")</f>
        <v>1</v>
      </c>
      <c r="CK59" s="137">
        <v>11000</v>
      </c>
      <c r="CL59" s="138">
        <f>IFERROR(CK59/CG59,"-")</f>
        <v>11000</v>
      </c>
      <c r="CM59" s="139"/>
      <c r="CN59" s="139">
        <v>1</v>
      </c>
      <c r="CO59" s="139"/>
      <c r="CP59" s="140">
        <v>2</v>
      </c>
      <c r="CQ59" s="141">
        <v>291000</v>
      </c>
      <c r="CR59" s="141">
        <v>280000</v>
      </c>
      <c r="CS59" s="141"/>
      <c r="CT59" s="142" t="str">
        <f>IF(AND(CR59=0,CS59=0),"",IF(AND(CR59&lt;=100000,CS59&lt;=100000),"",IF(CR59/CQ59&gt;0.7,"男高",IF(CS59/CQ59&gt;0.7,"女高",""))))</f>
        <v>男高</v>
      </c>
    </row>
    <row r="60" spans="1:99">
      <c r="A60" s="79">
        <f>AC60</f>
        <v>18.113475</v>
      </c>
      <c r="B60" s="189" t="s">
        <v>181</v>
      </c>
      <c r="C60" s="189" t="s">
        <v>58</v>
      </c>
      <c r="D60" s="189"/>
      <c r="E60" s="189"/>
      <c r="F60" s="189"/>
      <c r="G60" s="189" t="s">
        <v>110</v>
      </c>
      <c r="H60" s="89" t="s">
        <v>182</v>
      </c>
      <c r="I60" s="89" t="s">
        <v>183</v>
      </c>
      <c r="J60" s="89" t="s">
        <v>184</v>
      </c>
      <c r="K60" s="181">
        <v>80000</v>
      </c>
      <c r="L60" s="80">
        <v>13</v>
      </c>
      <c r="M60" s="80">
        <v>0</v>
      </c>
      <c r="N60" s="80">
        <v>49</v>
      </c>
      <c r="O60" s="91">
        <v>7</v>
      </c>
      <c r="P60" s="92">
        <v>0</v>
      </c>
      <c r="Q60" s="93">
        <f>O60+P60</f>
        <v>7</v>
      </c>
      <c r="R60" s="81">
        <f>IFERROR(Q60/N60,"-")</f>
        <v>0.14285714285714</v>
      </c>
      <c r="S60" s="80">
        <v>0</v>
      </c>
      <c r="T60" s="80">
        <v>2</v>
      </c>
      <c r="U60" s="81">
        <f>IFERROR(T60/(Q60),"-")</f>
        <v>0.28571428571429</v>
      </c>
      <c r="V60" s="82">
        <f>IFERROR(K60/SUM(Q60:Q61),"-")</f>
        <v>8000</v>
      </c>
      <c r="W60" s="83">
        <v>1</v>
      </c>
      <c r="X60" s="81">
        <f>IF(Q60=0,"-",W60/Q60)</f>
        <v>0.14285714285714</v>
      </c>
      <c r="Y60" s="186">
        <v>3000</v>
      </c>
      <c r="Z60" s="187">
        <f>IFERROR(Y60/Q60,"-")</f>
        <v>428.57142857143</v>
      </c>
      <c r="AA60" s="187">
        <f>IFERROR(Y60/W60,"-")</f>
        <v>3000</v>
      </c>
      <c r="AB60" s="181">
        <f>SUM(Y60:Y61)-SUM(K60:K61)</f>
        <v>1369078</v>
      </c>
      <c r="AC60" s="85">
        <f>SUM(Y60:Y61)/SUM(K60:K61)</f>
        <v>18.113475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2</v>
      </c>
      <c r="BG60" s="113">
        <f>IF(Q60=0,"",IF(BF60=0,"",(BF60/Q60)))</f>
        <v>0.28571428571429</v>
      </c>
      <c r="BH60" s="112">
        <v>1</v>
      </c>
      <c r="BI60" s="114">
        <f>IFERROR(BH60/BF60,"-")</f>
        <v>0.5</v>
      </c>
      <c r="BJ60" s="115">
        <v>13000</v>
      </c>
      <c r="BK60" s="116">
        <f>IFERROR(BJ60/BF60,"-")</f>
        <v>6500</v>
      </c>
      <c r="BL60" s="117"/>
      <c r="BM60" s="117"/>
      <c r="BN60" s="117">
        <v>1</v>
      </c>
      <c r="BO60" s="119">
        <v>2</v>
      </c>
      <c r="BP60" s="120">
        <f>IF(Q60=0,"",IF(BO60=0,"",(BO60/Q60)))</f>
        <v>0.28571428571429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0.28571428571429</v>
      </c>
      <c r="BZ60" s="128">
        <v>1</v>
      </c>
      <c r="CA60" s="129">
        <f>IFERROR(BZ60/BX60,"-")</f>
        <v>0.5</v>
      </c>
      <c r="CB60" s="130">
        <v>3000</v>
      </c>
      <c r="CC60" s="131">
        <f>IFERROR(CB60/BX60,"-")</f>
        <v>1500</v>
      </c>
      <c r="CD60" s="132">
        <v>1</v>
      </c>
      <c r="CE60" s="132"/>
      <c r="CF60" s="132"/>
      <c r="CG60" s="133">
        <v>1</v>
      </c>
      <c r="CH60" s="134">
        <f>IF(Q60=0,"",IF(CG60=0,"",(CG60/Q60)))</f>
        <v>0.14285714285714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1</v>
      </c>
      <c r="CQ60" s="141">
        <v>3000</v>
      </c>
      <c r="CR60" s="141">
        <v>13000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185</v>
      </c>
      <c r="C61" s="189" t="s">
        <v>58</v>
      </c>
      <c r="D61" s="189"/>
      <c r="E61" s="189"/>
      <c r="F61" s="189"/>
      <c r="G61" s="189" t="s">
        <v>66</v>
      </c>
      <c r="H61" s="89"/>
      <c r="I61" s="89"/>
      <c r="J61" s="89"/>
      <c r="K61" s="181"/>
      <c r="L61" s="80">
        <v>10</v>
      </c>
      <c r="M61" s="80">
        <v>8</v>
      </c>
      <c r="N61" s="80">
        <v>20</v>
      </c>
      <c r="O61" s="91">
        <v>3</v>
      </c>
      <c r="P61" s="92">
        <v>0</v>
      </c>
      <c r="Q61" s="93">
        <f>O61+P61</f>
        <v>3</v>
      </c>
      <c r="R61" s="81">
        <f>IFERROR(Q61/N61,"-")</f>
        <v>0.15</v>
      </c>
      <c r="S61" s="80">
        <v>1</v>
      </c>
      <c r="T61" s="80">
        <v>1</v>
      </c>
      <c r="U61" s="81">
        <f>IFERROR(T61/(Q61),"-")</f>
        <v>0.33333333333333</v>
      </c>
      <c r="V61" s="82"/>
      <c r="W61" s="83">
        <v>2</v>
      </c>
      <c r="X61" s="81">
        <f>IF(Q61=0,"-",W61/Q61)</f>
        <v>0.66666666666667</v>
      </c>
      <c r="Y61" s="186">
        <v>1446078</v>
      </c>
      <c r="Z61" s="187">
        <f>IFERROR(Y61/Q61,"-")</f>
        <v>482026</v>
      </c>
      <c r="AA61" s="187">
        <f>IFERROR(Y61/W61,"-")</f>
        <v>723039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0.33333333333333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2</v>
      </c>
      <c r="BY61" s="127">
        <f>IF(Q61=0,"",IF(BX61=0,"",(BX61/Q61)))</f>
        <v>0.66666666666667</v>
      </c>
      <c r="BZ61" s="128">
        <v>2</v>
      </c>
      <c r="CA61" s="129">
        <f>IFERROR(BZ61/BX61,"-")</f>
        <v>1</v>
      </c>
      <c r="CB61" s="130">
        <v>1446078</v>
      </c>
      <c r="CC61" s="131">
        <f>IFERROR(CB61/BX61,"-")</f>
        <v>723039</v>
      </c>
      <c r="CD61" s="132"/>
      <c r="CE61" s="132"/>
      <c r="CF61" s="132">
        <v>2</v>
      </c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2</v>
      </c>
      <c r="CQ61" s="141">
        <v>1446078</v>
      </c>
      <c r="CR61" s="141">
        <v>1340078</v>
      </c>
      <c r="CS61" s="141"/>
      <c r="CT61" s="142" t="str">
        <f>IF(AND(CR61=0,CS61=0),"",IF(AND(CR61&lt;=100000,CS61&lt;=100000),"",IF(CR61/CQ61&gt;0.7,"男高",IF(CS61/CQ61&gt;0.7,"女高",""))))</f>
        <v>男高</v>
      </c>
    </row>
    <row r="62" spans="1:99">
      <c r="A62" s="79">
        <f>AC62</f>
        <v>0.875</v>
      </c>
      <c r="B62" s="189" t="s">
        <v>186</v>
      </c>
      <c r="C62" s="189" t="s">
        <v>58</v>
      </c>
      <c r="D62" s="189"/>
      <c r="E62" s="189" t="s">
        <v>187</v>
      </c>
      <c r="F62" s="189" t="s">
        <v>188</v>
      </c>
      <c r="G62" s="189" t="s">
        <v>61</v>
      </c>
      <c r="H62" s="89" t="s">
        <v>137</v>
      </c>
      <c r="I62" s="89" t="s">
        <v>189</v>
      </c>
      <c r="J62" s="190" t="s">
        <v>105</v>
      </c>
      <c r="K62" s="181">
        <v>80000</v>
      </c>
      <c r="L62" s="80">
        <v>0</v>
      </c>
      <c r="M62" s="80">
        <v>0</v>
      </c>
      <c r="N62" s="80">
        <v>0</v>
      </c>
      <c r="O62" s="91">
        <v>3</v>
      </c>
      <c r="P62" s="92">
        <v>0</v>
      </c>
      <c r="Q62" s="93">
        <f>O62+P62</f>
        <v>3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>
        <f>IFERROR(K62/SUM(Q62:Q66),"-")</f>
        <v>7272.7272727273</v>
      </c>
      <c r="W62" s="83">
        <v>1</v>
      </c>
      <c r="X62" s="81">
        <f>IF(Q62=0,"-",W62/Q62)</f>
        <v>0.33333333333333</v>
      </c>
      <c r="Y62" s="186">
        <v>70000</v>
      </c>
      <c r="Z62" s="187">
        <f>IFERROR(Y62/Q62,"-")</f>
        <v>23333.333333333</v>
      </c>
      <c r="AA62" s="187">
        <f>IFERROR(Y62/W62,"-")</f>
        <v>70000</v>
      </c>
      <c r="AB62" s="181">
        <f>SUM(Y62:Y66)-SUM(K62:K66)</f>
        <v>-10000</v>
      </c>
      <c r="AC62" s="85">
        <f>SUM(Y62:Y66)/SUM(K62:K66)</f>
        <v>0.875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0.33333333333333</v>
      </c>
      <c r="BQ62" s="121">
        <v>1</v>
      </c>
      <c r="BR62" s="122">
        <f>IFERROR(BQ62/BO62,"-")</f>
        <v>1</v>
      </c>
      <c r="BS62" s="123">
        <v>70000</v>
      </c>
      <c r="BT62" s="124">
        <f>IFERROR(BS62/BO62,"-")</f>
        <v>70000</v>
      </c>
      <c r="BU62" s="125"/>
      <c r="BV62" s="125"/>
      <c r="BW62" s="125">
        <v>1</v>
      </c>
      <c r="BX62" s="126">
        <v>2</v>
      </c>
      <c r="BY62" s="127">
        <f>IF(Q62=0,"",IF(BX62=0,"",(BX62/Q62)))</f>
        <v>0.66666666666667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70000</v>
      </c>
      <c r="CR62" s="141">
        <v>70000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190</v>
      </c>
      <c r="C63" s="189" t="s">
        <v>58</v>
      </c>
      <c r="D63" s="189"/>
      <c r="E63" s="189" t="s">
        <v>191</v>
      </c>
      <c r="F63" s="189" t="s">
        <v>192</v>
      </c>
      <c r="G63" s="189" t="s">
        <v>61</v>
      </c>
      <c r="H63" s="89" t="s">
        <v>137</v>
      </c>
      <c r="I63" s="89" t="s">
        <v>189</v>
      </c>
      <c r="J63" s="190" t="s">
        <v>193</v>
      </c>
      <c r="K63" s="181"/>
      <c r="L63" s="80">
        <v>0</v>
      </c>
      <c r="M63" s="80">
        <v>0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194</v>
      </c>
      <c r="C64" s="189" t="s">
        <v>58</v>
      </c>
      <c r="D64" s="189"/>
      <c r="E64" s="189" t="s">
        <v>195</v>
      </c>
      <c r="F64" s="189" t="s">
        <v>196</v>
      </c>
      <c r="G64" s="189" t="s">
        <v>61</v>
      </c>
      <c r="H64" s="89" t="s">
        <v>137</v>
      </c>
      <c r="I64" s="89" t="s">
        <v>189</v>
      </c>
      <c r="J64" s="190" t="s">
        <v>111</v>
      </c>
      <c r="K64" s="181"/>
      <c r="L64" s="80">
        <v>0</v>
      </c>
      <c r="M64" s="80">
        <v>0</v>
      </c>
      <c r="N64" s="80">
        <v>0</v>
      </c>
      <c r="O64" s="91">
        <v>3</v>
      </c>
      <c r="P64" s="92">
        <v>0</v>
      </c>
      <c r="Q64" s="93">
        <f>O64+P64</f>
        <v>3</v>
      </c>
      <c r="R64" s="81" t="str">
        <f>IFERROR(Q64/N64,"-")</f>
        <v>-</v>
      </c>
      <c r="S64" s="80">
        <v>0</v>
      </c>
      <c r="T64" s="80">
        <v>1</v>
      </c>
      <c r="U64" s="81">
        <f>IFERROR(T64/(Q64),"-")</f>
        <v>0.33333333333333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2</v>
      </c>
      <c r="BY64" s="127">
        <f>IF(Q64=0,"",IF(BX64=0,"",(BX64/Q64)))</f>
        <v>0.66666666666667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197</v>
      </c>
      <c r="C65" s="189" t="s">
        <v>58</v>
      </c>
      <c r="D65" s="189"/>
      <c r="E65" s="189" t="s">
        <v>198</v>
      </c>
      <c r="F65" s="189" t="s">
        <v>199</v>
      </c>
      <c r="G65" s="189" t="s">
        <v>61</v>
      </c>
      <c r="H65" s="89" t="s">
        <v>137</v>
      </c>
      <c r="I65" s="89" t="s">
        <v>189</v>
      </c>
      <c r="J65" s="190" t="s">
        <v>200</v>
      </c>
      <c r="K65" s="181"/>
      <c r="L65" s="80">
        <v>0</v>
      </c>
      <c r="M65" s="80">
        <v>0</v>
      </c>
      <c r="N65" s="80">
        <v>0</v>
      </c>
      <c r="O65" s="91">
        <v>4</v>
      </c>
      <c r="P65" s="92">
        <v>0</v>
      </c>
      <c r="Q65" s="93">
        <f>O65+P65</f>
        <v>4</v>
      </c>
      <c r="R65" s="81" t="str">
        <f>IFERROR(Q65/N65,"-")</f>
        <v>-</v>
      </c>
      <c r="S65" s="80">
        <v>0</v>
      </c>
      <c r="T65" s="80">
        <v>1</v>
      </c>
      <c r="U65" s="81">
        <f>IFERROR(T65/(Q65),"-")</f>
        <v>0.25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0.25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1</v>
      </c>
      <c r="BY65" s="127">
        <f>IF(Q65=0,"",IF(BX65=0,"",(BX65/Q65)))</f>
        <v>0.25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>
        <v>2</v>
      </c>
      <c r="CH65" s="134">
        <f>IF(Q65=0,"",IF(CG65=0,"",(CG65/Q65)))</f>
        <v>0.5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201</v>
      </c>
      <c r="C66" s="189" t="s">
        <v>58</v>
      </c>
      <c r="D66" s="189"/>
      <c r="E66" s="189" t="s">
        <v>86</v>
      </c>
      <c r="F66" s="189" t="s">
        <v>86</v>
      </c>
      <c r="G66" s="189" t="s">
        <v>66</v>
      </c>
      <c r="H66" s="89" t="s">
        <v>202</v>
      </c>
      <c r="I66" s="89"/>
      <c r="J66" s="89"/>
      <c r="K66" s="181"/>
      <c r="L66" s="80">
        <v>14</v>
      </c>
      <c r="M66" s="80">
        <v>8</v>
      </c>
      <c r="N66" s="80">
        <v>8</v>
      </c>
      <c r="O66" s="91">
        <v>1</v>
      </c>
      <c r="P66" s="92">
        <v>0</v>
      </c>
      <c r="Q66" s="93">
        <f>O66+P66</f>
        <v>1</v>
      </c>
      <c r="R66" s="81">
        <f>IFERROR(Q66/N66,"-")</f>
        <v>0.125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>
        <v>1</v>
      </c>
      <c r="CH66" s="134">
        <f>IF(Q66=0,"",IF(CG66=0,"",(CG66/Q66)))</f>
        <v>1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 t="str">
        <f>AC67</f>
        <v>0</v>
      </c>
      <c r="B67" s="189" t="s">
        <v>203</v>
      </c>
      <c r="C67" s="189" t="s">
        <v>58</v>
      </c>
      <c r="D67" s="189"/>
      <c r="E67" s="189"/>
      <c r="F67" s="189"/>
      <c r="G67" s="189" t="s">
        <v>61</v>
      </c>
      <c r="H67" s="89" t="s">
        <v>204</v>
      </c>
      <c r="I67" s="89" t="s">
        <v>183</v>
      </c>
      <c r="J67" s="190" t="s">
        <v>200</v>
      </c>
      <c r="K67" s="181">
        <v>0</v>
      </c>
      <c r="L67" s="80">
        <v>0</v>
      </c>
      <c r="M67" s="80">
        <v>0</v>
      </c>
      <c r="N67" s="80">
        <v>0</v>
      </c>
      <c r="O67" s="91">
        <v>2</v>
      </c>
      <c r="P67" s="92">
        <v>0</v>
      </c>
      <c r="Q67" s="93">
        <f>O67+P67</f>
        <v>2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0</v>
      </c>
      <c r="AC67" s="85" t="str">
        <f>SUM(Y67:Y68)/SUM(K67:K68)</f>
        <v>0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>
        <v>1</v>
      </c>
      <c r="AX67" s="107">
        <f>IF(Q67=0,"",IF(AW67=0,"",(AW67/Q67)))</f>
        <v>0.5</v>
      </c>
      <c r="AY67" s="106"/>
      <c r="AZ67" s="108">
        <f>IFERROR(AY67/AW67,"-")</f>
        <v>0</v>
      </c>
      <c r="BA67" s="109"/>
      <c r="BB67" s="110">
        <f>IFERROR(BA67/AW67,"-")</f>
        <v>0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0.5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205</v>
      </c>
      <c r="C68" s="189" t="s">
        <v>58</v>
      </c>
      <c r="D68" s="189"/>
      <c r="E68" s="189"/>
      <c r="F68" s="189"/>
      <c r="G68" s="189" t="s">
        <v>66</v>
      </c>
      <c r="H68" s="89"/>
      <c r="I68" s="89"/>
      <c r="J68" s="89"/>
      <c r="K68" s="181"/>
      <c r="L68" s="80">
        <v>7</v>
      </c>
      <c r="M68" s="80">
        <v>3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30"/>
      <c r="B69" s="86"/>
      <c r="C69" s="86"/>
      <c r="D69" s="87"/>
      <c r="E69" s="87"/>
      <c r="F69" s="87"/>
      <c r="G69" s="88"/>
      <c r="H69" s="89"/>
      <c r="I69" s="89"/>
      <c r="J69" s="89"/>
      <c r="K69" s="182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58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30"/>
      <c r="B70" s="37"/>
      <c r="C70" s="37"/>
      <c r="D70" s="21"/>
      <c r="E70" s="21"/>
      <c r="F70" s="21"/>
      <c r="G70" s="22"/>
      <c r="H70" s="36"/>
      <c r="I70" s="36"/>
      <c r="J70" s="74"/>
      <c r="K70" s="183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60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19">
        <f>AC71</f>
        <v>2.1633461318052</v>
      </c>
      <c r="B71" s="39"/>
      <c r="C71" s="39"/>
      <c r="D71" s="39"/>
      <c r="E71" s="39"/>
      <c r="F71" s="39"/>
      <c r="G71" s="39"/>
      <c r="H71" s="40" t="s">
        <v>206</v>
      </c>
      <c r="I71" s="40"/>
      <c r="J71" s="40"/>
      <c r="K71" s="184">
        <f>SUM(K6:K70)</f>
        <v>3490000</v>
      </c>
      <c r="L71" s="41">
        <f>SUM(L6:L70)</f>
        <v>824</v>
      </c>
      <c r="M71" s="41">
        <f>SUM(M6:M70)</f>
        <v>362</v>
      </c>
      <c r="N71" s="41">
        <f>SUM(N6:N70)</f>
        <v>847</v>
      </c>
      <c r="O71" s="41">
        <f>SUM(O6:O70)</f>
        <v>319</v>
      </c>
      <c r="P71" s="41">
        <f>SUM(P6:P70)</f>
        <v>1</v>
      </c>
      <c r="Q71" s="41">
        <f>SUM(Q6:Q70)</f>
        <v>320</v>
      </c>
      <c r="R71" s="42">
        <f>IFERROR(Q71/N71,"-")</f>
        <v>0.37780401416765</v>
      </c>
      <c r="S71" s="77">
        <f>SUM(S6:S70)</f>
        <v>23</v>
      </c>
      <c r="T71" s="77">
        <f>SUM(T6:T70)</f>
        <v>65</v>
      </c>
      <c r="U71" s="42">
        <f>IFERROR(S71/Q71,"-")</f>
        <v>0.071875</v>
      </c>
      <c r="V71" s="43">
        <f>IFERROR(K71/Q71,"-")</f>
        <v>10906.25</v>
      </c>
      <c r="W71" s="44">
        <f>SUM(W6:W70)</f>
        <v>42</v>
      </c>
      <c r="X71" s="42">
        <f>IFERROR(W71/Q71,"-")</f>
        <v>0.13125</v>
      </c>
      <c r="Y71" s="184">
        <f>SUM(Y6:Y70)</f>
        <v>7550078</v>
      </c>
      <c r="Z71" s="184">
        <f>IFERROR(Y71/Q71,"-")</f>
        <v>23593.99375</v>
      </c>
      <c r="AA71" s="184">
        <f>IFERROR(Y71/W71,"-")</f>
        <v>179763.76190476</v>
      </c>
      <c r="AB71" s="184">
        <f>Y71-K71</f>
        <v>4060078</v>
      </c>
      <c r="AC71" s="46">
        <f>Y71/K71</f>
        <v>2.1633461318052</v>
      </c>
      <c r="AD71" s="59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6"/>
    <mergeCell ref="K12:K16"/>
    <mergeCell ref="V12:V16"/>
    <mergeCell ref="AB12:AB16"/>
    <mergeCell ref="AC12:AC16"/>
    <mergeCell ref="A17:A21"/>
    <mergeCell ref="K17:K21"/>
    <mergeCell ref="V17:V21"/>
    <mergeCell ref="AB17:AB21"/>
    <mergeCell ref="AC17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6"/>
    <mergeCell ref="K62:K66"/>
    <mergeCell ref="V62:V66"/>
    <mergeCell ref="AB62:AB66"/>
    <mergeCell ref="AC62:AC66"/>
    <mergeCell ref="A67:A68"/>
    <mergeCell ref="K67:K68"/>
    <mergeCell ref="V67:V68"/>
    <mergeCell ref="AB67:AB68"/>
    <mergeCell ref="AC67:AC6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0.4625</v>
      </c>
      <c r="B6" s="189" t="s">
        <v>208</v>
      </c>
      <c r="C6" s="189" t="s">
        <v>58</v>
      </c>
      <c r="D6" s="189" t="s">
        <v>209</v>
      </c>
      <c r="E6" s="189" t="s">
        <v>210</v>
      </c>
      <c r="F6" s="189" t="s">
        <v>211</v>
      </c>
      <c r="G6" s="189" t="s">
        <v>61</v>
      </c>
      <c r="H6" s="89" t="s">
        <v>212</v>
      </c>
      <c r="I6" s="89" t="s">
        <v>213</v>
      </c>
      <c r="J6" s="89" t="s">
        <v>214</v>
      </c>
      <c r="K6" s="181">
        <v>80000</v>
      </c>
      <c r="L6" s="80">
        <v>0</v>
      </c>
      <c r="M6" s="80">
        <v>0</v>
      </c>
      <c r="N6" s="80">
        <v>0</v>
      </c>
      <c r="O6" s="91">
        <v>31</v>
      </c>
      <c r="P6" s="92">
        <v>0</v>
      </c>
      <c r="Q6" s="93">
        <f>O6+P6</f>
        <v>31</v>
      </c>
      <c r="R6" s="81" t="str">
        <f>IFERROR(Q6/N6,"-")</f>
        <v>-</v>
      </c>
      <c r="S6" s="80">
        <v>0</v>
      </c>
      <c r="T6" s="80">
        <v>5</v>
      </c>
      <c r="U6" s="81">
        <f>IFERROR(T6/(Q6),"-")</f>
        <v>0.16129032258065</v>
      </c>
      <c r="V6" s="82">
        <f>IFERROR(K6/SUM(Q6:Q7),"-")</f>
        <v>2162.1621621622</v>
      </c>
      <c r="W6" s="83">
        <v>3</v>
      </c>
      <c r="X6" s="81">
        <f>IF(Q6=0,"-",W6/Q6)</f>
        <v>0.096774193548387</v>
      </c>
      <c r="Y6" s="186">
        <v>34000</v>
      </c>
      <c r="Z6" s="187">
        <f>IFERROR(Y6/Q6,"-")</f>
        <v>1096.7741935484</v>
      </c>
      <c r="AA6" s="187">
        <f>IFERROR(Y6/W6,"-")</f>
        <v>11333.333333333</v>
      </c>
      <c r="AB6" s="181">
        <f>SUM(Y6:Y7)-SUM(K6:K7)</f>
        <v>-43000</v>
      </c>
      <c r="AC6" s="85">
        <f>SUM(Y6:Y7)/SUM(K6:K7)</f>
        <v>0.4625</v>
      </c>
      <c r="AD6" s="78"/>
      <c r="AE6" s="94">
        <v>1</v>
      </c>
      <c r="AF6" s="95">
        <f>IF(Q6=0,"",IF(AE6=0,"",(AE6/Q6)))</f>
        <v>0.032258064516129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8</v>
      </c>
      <c r="AO6" s="101">
        <f>IF(Q6=0,"",IF(AN6=0,"",(AN6/Q6)))</f>
        <v>0.25806451612903</v>
      </c>
      <c r="AP6" s="100">
        <v>2</v>
      </c>
      <c r="AQ6" s="102">
        <f>IFERROR(AP6/AN6,"-")</f>
        <v>0.25</v>
      </c>
      <c r="AR6" s="103">
        <v>19000</v>
      </c>
      <c r="AS6" s="104">
        <f>IFERROR(AR6/AN6,"-")</f>
        <v>2375</v>
      </c>
      <c r="AT6" s="105">
        <v>1</v>
      </c>
      <c r="AU6" s="105"/>
      <c r="AV6" s="105">
        <v>1</v>
      </c>
      <c r="AW6" s="106">
        <v>2</v>
      </c>
      <c r="AX6" s="107">
        <f>IF(Q6=0,"",IF(AW6=0,"",(AW6/Q6)))</f>
        <v>0.064516129032258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9</v>
      </c>
      <c r="BG6" s="113">
        <f>IF(Q6=0,"",IF(BF6=0,"",(BF6/Q6)))</f>
        <v>0.29032258064516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9</v>
      </c>
      <c r="BP6" s="120">
        <f>IF(Q6=0,"",IF(BO6=0,"",(BO6/Q6)))</f>
        <v>0.29032258064516</v>
      </c>
      <c r="BQ6" s="121">
        <v>1</v>
      </c>
      <c r="BR6" s="122">
        <f>IFERROR(BQ6/BO6,"-")</f>
        <v>0.11111111111111</v>
      </c>
      <c r="BS6" s="123">
        <v>15000</v>
      </c>
      <c r="BT6" s="124">
        <f>IFERROR(BS6/BO6,"-")</f>
        <v>1666.6666666667</v>
      </c>
      <c r="BU6" s="125"/>
      <c r="BV6" s="125">
        <v>1</v>
      </c>
      <c r="BW6" s="125"/>
      <c r="BX6" s="126">
        <v>2</v>
      </c>
      <c r="BY6" s="127">
        <f>IF(Q6=0,"",IF(BX6=0,"",(BX6/Q6)))</f>
        <v>0.064516129032258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34000</v>
      </c>
      <c r="CR6" s="141">
        <v>16000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47</v>
      </c>
      <c r="M7" s="80">
        <v>19</v>
      </c>
      <c r="N7" s="80">
        <v>9</v>
      </c>
      <c r="O7" s="91">
        <v>6</v>
      </c>
      <c r="P7" s="92">
        <v>0</v>
      </c>
      <c r="Q7" s="93">
        <f>O7+P7</f>
        <v>6</v>
      </c>
      <c r="R7" s="81">
        <f>IFERROR(Q7/N7,"-")</f>
        <v>0.66666666666667</v>
      </c>
      <c r="S7" s="80">
        <v>3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3000</v>
      </c>
      <c r="Z7" s="187">
        <f>IFERROR(Y7/Q7,"-")</f>
        <v>500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0.16666666666667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0.16666666666667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0.33333333333333</v>
      </c>
      <c r="BQ7" s="121">
        <v>2</v>
      </c>
      <c r="BR7" s="122">
        <f>IFERROR(BQ7/BO7,"-")</f>
        <v>1</v>
      </c>
      <c r="BS7" s="123">
        <v>22000</v>
      </c>
      <c r="BT7" s="124">
        <f>IFERROR(BS7/BO7,"-")</f>
        <v>11000</v>
      </c>
      <c r="BU7" s="125">
        <v>1</v>
      </c>
      <c r="BV7" s="125"/>
      <c r="BW7" s="125">
        <v>1</v>
      </c>
      <c r="BX7" s="126">
        <v>2</v>
      </c>
      <c r="BY7" s="127">
        <f>IF(Q7=0,"",IF(BX7=0,"",(BX7/Q7)))</f>
        <v>0.33333333333333</v>
      </c>
      <c r="BZ7" s="128">
        <v>1</v>
      </c>
      <c r="CA7" s="129">
        <f>IFERROR(BZ7/BX7,"-")</f>
        <v>0.5</v>
      </c>
      <c r="CB7" s="130">
        <v>3000</v>
      </c>
      <c r="CC7" s="131">
        <f>IFERROR(CB7/BX7,"-")</f>
        <v>1500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3000</v>
      </c>
      <c r="CR7" s="141">
        <v>17000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2.0375</v>
      </c>
      <c r="B8" s="189" t="s">
        <v>216</v>
      </c>
      <c r="C8" s="189" t="s">
        <v>217</v>
      </c>
      <c r="D8" s="189" t="s">
        <v>218</v>
      </c>
      <c r="E8" s="189" t="s">
        <v>219</v>
      </c>
      <c r="F8" s="189"/>
      <c r="G8" s="189" t="s">
        <v>110</v>
      </c>
      <c r="H8" s="89" t="s">
        <v>220</v>
      </c>
      <c r="I8" s="89" t="s">
        <v>221</v>
      </c>
      <c r="J8" s="89" t="s">
        <v>222</v>
      </c>
      <c r="K8" s="181">
        <v>60000</v>
      </c>
      <c r="L8" s="80">
        <v>17</v>
      </c>
      <c r="M8" s="80">
        <v>0</v>
      </c>
      <c r="N8" s="80">
        <v>98</v>
      </c>
      <c r="O8" s="91">
        <v>6</v>
      </c>
      <c r="P8" s="92">
        <v>0</v>
      </c>
      <c r="Q8" s="93">
        <f>O8+P8</f>
        <v>6</v>
      </c>
      <c r="R8" s="81">
        <f>IFERROR(Q8/N8,"-")</f>
        <v>0.061224489795918</v>
      </c>
      <c r="S8" s="80">
        <v>1</v>
      </c>
      <c r="T8" s="80">
        <v>1</v>
      </c>
      <c r="U8" s="81">
        <f>IFERROR(T8/(Q8),"-")</f>
        <v>0.16666666666667</v>
      </c>
      <c r="V8" s="82">
        <f>IFERROR(K8/SUM(Q8:Q9),"-")</f>
        <v>1714.2857142857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62250</v>
      </c>
      <c r="AC8" s="85">
        <f>SUM(Y8:Y9)/SUM(K8:K9)</f>
        <v>2.0375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0.16666666666667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223</v>
      </c>
      <c r="C9" s="189" t="s">
        <v>217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228</v>
      </c>
      <c r="M9" s="80">
        <v>113</v>
      </c>
      <c r="N9" s="80">
        <v>70</v>
      </c>
      <c r="O9" s="91">
        <v>29</v>
      </c>
      <c r="P9" s="92">
        <v>0</v>
      </c>
      <c r="Q9" s="93">
        <f>O9+P9</f>
        <v>29</v>
      </c>
      <c r="R9" s="81">
        <f>IFERROR(Q9/N9,"-")</f>
        <v>0.41428571428571</v>
      </c>
      <c r="S9" s="80">
        <v>7</v>
      </c>
      <c r="T9" s="80">
        <v>3</v>
      </c>
      <c r="U9" s="81">
        <f>IFERROR(T9/(Q9),"-")</f>
        <v>0.10344827586207</v>
      </c>
      <c r="V9" s="82"/>
      <c r="W9" s="83">
        <v>7</v>
      </c>
      <c r="X9" s="81">
        <f>IF(Q9=0,"-",W9/Q9)</f>
        <v>0.24137931034483</v>
      </c>
      <c r="Y9" s="186">
        <v>122250</v>
      </c>
      <c r="Z9" s="187">
        <f>IFERROR(Y9/Q9,"-")</f>
        <v>4215.5172413793</v>
      </c>
      <c r="AA9" s="187">
        <f>IFERROR(Y9/W9,"-")</f>
        <v>17464.285714286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4</v>
      </c>
      <c r="AO9" s="101">
        <f>IF(Q9=0,"",IF(AN9=0,"",(AN9/Q9)))</f>
        <v>0.13793103448276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0.068965517241379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6</v>
      </c>
      <c r="BG9" s="113">
        <f>IF(Q9=0,"",IF(BF9=0,"",(BF9/Q9)))</f>
        <v>0.20689655172414</v>
      </c>
      <c r="BH9" s="112">
        <v>1</v>
      </c>
      <c r="BI9" s="114">
        <f>IFERROR(BH9/BF9,"-")</f>
        <v>0.16666666666667</v>
      </c>
      <c r="BJ9" s="115">
        <v>2750</v>
      </c>
      <c r="BK9" s="116">
        <f>IFERROR(BJ9/BF9,"-")</f>
        <v>458.33333333333</v>
      </c>
      <c r="BL9" s="117"/>
      <c r="BM9" s="117">
        <v>1</v>
      </c>
      <c r="BN9" s="117"/>
      <c r="BO9" s="119">
        <v>10</v>
      </c>
      <c r="BP9" s="120">
        <f>IF(Q9=0,"",IF(BO9=0,"",(BO9/Q9)))</f>
        <v>0.3448275862069</v>
      </c>
      <c r="BQ9" s="121">
        <v>4</v>
      </c>
      <c r="BR9" s="122">
        <f>IFERROR(BQ9/BO9,"-")</f>
        <v>0.4</v>
      </c>
      <c r="BS9" s="123">
        <v>67500</v>
      </c>
      <c r="BT9" s="124">
        <f>IFERROR(BS9/BO9,"-")</f>
        <v>6750</v>
      </c>
      <c r="BU9" s="125">
        <v>1</v>
      </c>
      <c r="BV9" s="125">
        <v>1</v>
      </c>
      <c r="BW9" s="125">
        <v>2</v>
      </c>
      <c r="BX9" s="126">
        <v>7</v>
      </c>
      <c r="BY9" s="127">
        <f>IF(Q9=0,"",IF(BX9=0,"",(BX9/Q9)))</f>
        <v>0.24137931034483</v>
      </c>
      <c r="BZ9" s="128">
        <v>2</v>
      </c>
      <c r="CA9" s="129">
        <f>IFERROR(BZ9/BX9,"-")</f>
        <v>0.28571428571429</v>
      </c>
      <c r="CB9" s="130">
        <v>52000</v>
      </c>
      <c r="CC9" s="131">
        <f>IFERROR(CB9/BX9,"-")</f>
        <v>7428.5714285714</v>
      </c>
      <c r="CD9" s="132"/>
      <c r="CE9" s="132"/>
      <c r="CF9" s="132">
        <v>2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7</v>
      </c>
      <c r="CQ9" s="141">
        <v>122250</v>
      </c>
      <c r="CR9" s="141">
        <v>45000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1.1375</v>
      </c>
      <c r="B12" s="39"/>
      <c r="C12" s="39"/>
      <c r="D12" s="39"/>
      <c r="E12" s="39"/>
      <c r="F12" s="39"/>
      <c r="G12" s="39"/>
      <c r="H12" s="40" t="s">
        <v>224</v>
      </c>
      <c r="I12" s="40"/>
      <c r="J12" s="40"/>
      <c r="K12" s="184">
        <f>SUM(K6:K11)</f>
        <v>140000</v>
      </c>
      <c r="L12" s="41">
        <f>SUM(L6:L11)</f>
        <v>292</v>
      </c>
      <c r="M12" s="41">
        <f>SUM(M6:M11)</f>
        <v>132</v>
      </c>
      <c r="N12" s="41">
        <f>SUM(N6:N11)</f>
        <v>177</v>
      </c>
      <c r="O12" s="41">
        <f>SUM(O6:O11)</f>
        <v>72</v>
      </c>
      <c r="P12" s="41">
        <f>SUM(P6:P11)</f>
        <v>0</v>
      </c>
      <c r="Q12" s="41">
        <f>SUM(Q6:Q11)</f>
        <v>72</v>
      </c>
      <c r="R12" s="42">
        <f>IFERROR(Q12/N12,"-")</f>
        <v>0.40677966101695</v>
      </c>
      <c r="S12" s="77">
        <f>SUM(S6:S11)</f>
        <v>11</v>
      </c>
      <c r="T12" s="77">
        <f>SUM(T6:T11)</f>
        <v>9</v>
      </c>
      <c r="U12" s="42">
        <f>IFERROR(S12/Q12,"-")</f>
        <v>0.15277777777778</v>
      </c>
      <c r="V12" s="43">
        <f>IFERROR(K12/Q12,"-")</f>
        <v>1944.4444444444</v>
      </c>
      <c r="W12" s="44">
        <f>SUM(W6:W11)</f>
        <v>10</v>
      </c>
      <c r="X12" s="42">
        <f>IFERROR(W12/Q12,"-")</f>
        <v>0.13888888888889</v>
      </c>
      <c r="Y12" s="184">
        <f>SUM(Y6:Y11)</f>
        <v>159250</v>
      </c>
      <c r="Z12" s="184">
        <f>IFERROR(Y12/Q12,"-")</f>
        <v>2211.8055555556</v>
      </c>
      <c r="AA12" s="184">
        <f>IFERROR(Y12/W12,"-")</f>
        <v>15925</v>
      </c>
      <c r="AB12" s="184">
        <f>Y12-K12</f>
        <v>19250</v>
      </c>
      <c r="AC12" s="46">
        <f>Y12/K12</f>
        <v>1.1375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1.52</v>
      </c>
      <c r="B6" s="189" t="s">
        <v>226</v>
      </c>
      <c r="C6" s="189" t="s">
        <v>217</v>
      </c>
      <c r="D6" s="189" t="s">
        <v>227</v>
      </c>
      <c r="E6" s="189" t="s">
        <v>228</v>
      </c>
      <c r="F6" s="189" t="s">
        <v>229</v>
      </c>
      <c r="G6" s="189" t="s">
        <v>110</v>
      </c>
      <c r="H6" s="89" t="s">
        <v>230</v>
      </c>
      <c r="I6" s="89" t="s">
        <v>231</v>
      </c>
      <c r="J6" s="89" t="s">
        <v>184</v>
      </c>
      <c r="K6" s="181">
        <v>125000</v>
      </c>
      <c r="L6" s="80">
        <v>45</v>
      </c>
      <c r="M6" s="80">
        <v>0</v>
      </c>
      <c r="N6" s="80">
        <v>153</v>
      </c>
      <c r="O6" s="91">
        <v>20</v>
      </c>
      <c r="P6" s="92">
        <v>0</v>
      </c>
      <c r="Q6" s="93">
        <f>O6+P6</f>
        <v>20</v>
      </c>
      <c r="R6" s="81">
        <f>IFERROR(Q6/N6,"-")</f>
        <v>0.13071895424837</v>
      </c>
      <c r="S6" s="80">
        <v>0</v>
      </c>
      <c r="T6" s="80">
        <v>7</v>
      </c>
      <c r="U6" s="81">
        <f>IFERROR(T6/(Q6),"-")</f>
        <v>0.35</v>
      </c>
      <c r="V6" s="82">
        <f>IFERROR(K6/SUM(Q6:Q7),"-")</f>
        <v>1436.7816091954</v>
      </c>
      <c r="W6" s="83">
        <v>1</v>
      </c>
      <c r="X6" s="81">
        <f>IF(Q6=0,"-",W6/Q6)</f>
        <v>0.05</v>
      </c>
      <c r="Y6" s="186">
        <v>2000</v>
      </c>
      <c r="Z6" s="187">
        <f>IFERROR(Y6/Q6,"-")</f>
        <v>100</v>
      </c>
      <c r="AA6" s="187">
        <f>IFERROR(Y6/W6,"-")</f>
        <v>2000</v>
      </c>
      <c r="AB6" s="181">
        <f>SUM(Y6:Y7)-SUM(K6:K7)</f>
        <v>65000</v>
      </c>
      <c r="AC6" s="85">
        <f>SUM(Y6:Y7)/SUM(K6:K7)</f>
        <v>1.52</v>
      </c>
      <c r="AD6" s="78"/>
      <c r="AE6" s="94">
        <v>1</v>
      </c>
      <c r="AF6" s="95">
        <f>IF(Q6=0,"",IF(AE6=0,"",(AE6/Q6)))</f>
        <v>0.05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13</v>
      </c>
      <c r="AO6" s="101">
        <f>IF(Q6=0,"",IF(AN6=0,"",(AN6/Q6)))</f>
        <v>0.65</v>
      </c>
      <c r="AP6" s="100">
        <v>1</v>
      </c>
      <c r="AQ6" s="102">
        <f>IFERROR(AP6/AN6,"-")</f>
        <v>0.076923076923077</v>
      </c>
      <c r="AR6" s="103">
        <v>2000</v>
      </c>
      <c r="AS6" s="104">
        <f>IFERROR(AR6/AN6,"-")</f>
        <v>153.84615384615</v>
      </c>
      <c r="AT6" s="105">
        <v>1</v>
      </c>
      <c r="AU6" s="105"/>
      <c r="AV6" s="105"/>
      <c r="AW6" s="106">
        <v>2</v>
      </c>
      <c r="AX6" s="107">
        <f>IF(Q6=0,"",IF(AW6=0,"",(AW6/Q6)))</f>
        <v>0.1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2000</v>
      </c>
      <c r="CR6" s="141">
        <v>2000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232</v>
      </c>
      <c r="C7" s="189" t="s">
        <v>217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189</v>
      </c>
      <c r="M7" s="80">
        <v>128</v>
      </c>
      <c r="N7" s="80">
        <v>157</v>
      </c>
      <c r="O7" s="91">
        <v>67</v>
      </c>
      <c r="P7" s="92">
        <v>0</v>
      </c>
      <c r="Q7" s="93">
        <f>O7+P7</f>
        <v>67</v>
      </c>
      <c r="R7" s="81">
        <f>IFERROR(Q7/N7,"-")</f>
        <v>0.42675159235669</v>
      </c>
      <c r="S7" s="80">
        <v>6</v>
      </c>
      <c r="T7" s="80">
        <v>9</v>
      </c>
      <c r="U7" s="81">
        <f>IFERROR(T7/(Q7),"-")</f>
        <v>0.13432835820896</v>
      </c>
      <c r="V7" s="82"/>
      <c r="W7" s="83">
        <v>2</v>
      </c>
      <c r="X7" s="81">
        <f>IF(Q7=0,"-",W7/Q7)</f>
        <v>0.029850746268657</v>
      </c>
      <c r="Y7" s="186">
        <v>188000</v>
      </c>
      <c r="Z7" s="187">
        <f>IFERROR(Y7/Q7,"-")</f>
        <v>2805.9701492537</v>
      </c>
      <c r="AA7" s="187">
        <f>IFERROR(Y7/W7,"-")</f>
        <v>94000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18</v>
      </c>
      <c r="AO7" s="101">
        <f>IF(Q7=0,"",IF(AN7=0,"",(AN7/Q7)))</f>
        <v>0.26865671641791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14</v>
      </c>
      <c r="AX7" s="107">
        <f>IF(Q7=0,"",IF(AW7=0,"",(AW7/Q7)))</f>
        <v>0.2089552238806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0.074626865671642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14</v>
      </c>
      <c r="BP7" s="120">
        <f>IF(Q7=0,"",IF(BO7=0,"",(BO7/Q7)))</f>
        <v>0.2089552238806</v>
      </c>
      <c r="BQ7" s="121">
        <v>2</v>
      </c>
      <c r="BR7" s="122">
        <f>IFERROR(BQ7/BO7,"-")</f>
        <v>0.14285714285714</v>
      </c>
      <c r="BS7" s="123">
        <v>103000</v>
      </c>
      <c r="BT7" s="124">
        <f>IFERROR(BS7/BO7,"-")</f>
        <v>7357.1428571429</v>
      </c>
      <c r="BU7" s="125">
        <v>1</v>
      </c>
      <c r="BV7" s="125"/>
      <c r="BW7" s="125">
        <v>1</v>
      </c>
      <c r="BX7" s="126">
        <v>9</v>
      </c>
      <c r="BY7" s="127">
        <f>IF(Q7=0,"",IF(BX7=0,"",(BX7/Q7)))</f>
        <v>0.13432835820896</v>
      </c>
      <c r="BZ7" s="128">
        <v>1</v>
      </c>
      <c r="CA7" s="129">
        <f>IFERROR(BZ7/BX7,"-")</f>
        <v>0.11111111111111</v>
      </c>
      <c r="CB7" s="130">
        <v>85000</v>
      </c>
      <c r="CC7" s="131">
        <f>IFERROR(CB7/BX7,"-")</f>
        <v>9444.4444444444</v>
      </c>
      <c r="CD7" s="132"/>
      <c r="CE7" s="132"/>
      <c r="CF7" s="132">
        <v>1</v>
      </c>
      <c r="CG7" s="133">
        <v>7</v>
      </c>
      <c r="CH7" s="134">
        <f>IF(Q7=0,"",IF(CG7=0,"",(CG7/Q7)))</f>
        <v>0.1044776119403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188000</v>
      </c>
      <c r="CR7" s="141">
        <v>98000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4.544</v>
      </c>
      <c r="B8" s="189" t="s">
        <v>233</v>
      </c>
      <c r="C8" s="189" t="s">
        <v>217</v>
      </c>
      <c r="D8" s="189" t="s">
        <v>227</v>
      </c>
      <c r="E8" s="189" t="s">
        <v>234</v>
      </c>
      <c r="F8" s="189" t="s">
        <v>235</v>
      </c>
      <c r="G8" s="189" t="s">
        <v>110</v>
      </c>
      <c r="H8" s="89" t="s">
        <v>236</v>
      </c>
      <c r="I8" s="89" t="s">
        <v>237</v>
      </c>
      <c r="J8" s="89" t="s">
        <v>184</v>
      </c>
      <c r="K8" s="181">
        <v>125000</v>
      </c>
      <c r="L8" s="80">
        <v>47</v>
      </c>
      <c r="M8" s="80">
        <v>0</v>
      </c>
      <c r="N8" s="80">
        <v>223</v>
      </c>
      <c r="O8" s="91">
        <v>20</v>
      </c>
      <c r="P8" s="92">
        <v>1</v>
      </c>
      <c r="Q8" s="93">
        <f>O8+P8</f>
        <v>21</v>
      </c>
      <c r="R8" s="81">
        <f>IFERROR(Q8/N8,"-")</f>
        <v>0.094170403587444</v>
      </c>
      <c r="S8" s="80">
        <v>2</v>
      </c>
      <c r="T8" s="80">
        <v>7</v>
      </c>
      <c r="U8" s="81">
        <f>IFERROR(T8/(Q8),"-")</f>
        <v>0.33333333333333</v>
      </c>
      <c r="V8" s="82">
        <f>IFERROR(K8/SUM(Q8:Q9),"-")</f>
        <v>1086.9565217391</v>
      </c>
      <c r="W8" s="83">
        <v>1</v>
      </c>
      <c r="X8" s="81">
        <f>IF(Q8=0,"-",W8/Q8)</f>
        <v>0.047619047619048</v>
      </c>
      <c r="Y8" s="186">
        <v>24000</v>
      </c>
      <c r="Z8" s="187">
        <f>IFERROR(Y8/Q8,"-")</f>
        <v>1142.8571428571</v>
      </c>
      <c r="AA8" s="187">
        <f>IFERROR(Y8/W8,"-")</f>
        <v>24000</v>
      </c>
      <c r="AB8" s="181">
        <f>SUM(Y8:Y9)-SUM(K8:K9)</f>
        <v>443000</v>
      </c>
      <c r="AC8" s="85">
        <f>SUM(Y8:Y9)/SUM(K8:K9)</f>
        <v>4.544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4</v>
      </c>
      <c r="AO8" s="101">
        <f>IF(Q8=0,"",IF(AN8=0,"",(AN8/Q8)))</f>
        <v>0.19047619047619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7</v>
      </c>
      <c r="BG8" s="113">
        <f>IF(Q8=0,"",IF(BF8=0,"",(BF8/Q8)))</f>
        <v>0.33333333333333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4</v>
      </c>
      <c r="BP8" s="120">
        <f>IF(Q8=0,"",IF(BO8=0,"",(BO8/Q8)))</f>
        <v>0.19047619047619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0.14285714285714</v>
      </c>
      <c r="BZ8" s="128">
        <v>1</v>
      </c>
      <c r="CA8" s="129">
        <f>IFERROR(BZ8/BX8,"-")</f>
        <v>0.33333333333333</v>
      </c>
      <c r="CB8" s="130">
        <v>24000</v>
      </c>
      <c r="CC8" s="131">
        <f>IFERROR(CB8/BX8,"-")</f>
        <v>8000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24000</v>
      </c>
      <c r="CR8" s="141">
        <v>24000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238</v>
      </c>
      <c r="C9" s="189" t="s">
        <v>217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265</v>
      </c>
      <c r="M9" s="80">
        <v>193</v>
      </c>
      <c r="N9" s="80">
        <v>244</v>
      </c>
      <c r="O9" s="91">
        <v>91</v>
      </c>
      <c r="P9" s="92">
        <v>3</v>
      </c>
      <c r="Q9" s="93">
        <f>O9+P9</f>
        <v>94</v>
      </c>
      <c r="R9" s="81">
        <f>IFERROR(Q9/N9,"-")</f>
        <v>0.38524590163934</v>
      </c>
      <c r="S9" s="80">
        <v>8</v>
      </c>
      <c r="T9" s="80">
        <v>20</v>
      </c>
      <c r="U9" s="81">
        <f>IFERROR(T9/(Q9),"-")</f>
        <v>0.21276595744681</v>
      </c>
      <c r="V9" s="82"/>
      <c r="W9" s="83">
        <v>3</v>
      </c>
      <c r="X9" s="81">
        <f>IF(Q9=0,"-",W9/Q9)</f>
        <v>0.031914893617021</v>
      </c>
      <c r="Y9" s="186">
        <v>544000</v>
      </c>
      <c r="Z9" s="187">
        <f>IFERROR(Y9/Q9,"-")</f>
        <v>5787.2340425532</v>
      </c>
      <c r="AA9" s="187">
        <f>IFERROR(Y9/W9,"-")</f>
        <v>181333.33333333</v>
      </c>
      <c r="AB9" s="181"/>
      <c r="AC9" s="85"/>
      <c r="AD9" s="78"/>
      <c r="AE9" s="94">
        <v>1</v>
      </c>
      <c r="AF9" s="95">
        <f>IF(Q9=0,"",IF(AE9=0,"",(AE9/Q9)))</f>
        <v>0.01063829787234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17</v>
      </c>
      <c r="AO9" s="101">
        <f>IF(Q9=0,"",IF(AN9=0,"",(AN9/Q9)))</f>
        <v>0.18085106382979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9</v>
      </c>
      <c r="AX9" s="107">
        <f>IF(Q9=0,"",IF(AW9=0,"",(AW9/Q9)))</f>
        <v>0.095744680851064</v>
      </c>
      <c r="AY9" s="106">
        <v>2</v>
      </c>
      <c r="AZ9" s="108">
        <f>IFERROR(AY9/AW9,"-")</f>
        <v>0.22222222222222</v>
      </c>
      <c r="BA9" s="109">
        <v>27000</v>
      </c>
      <c r="BB9" s="110">
        <f>IFERROR(BA9/AW9,"-")</f>
        <v>3000</v>
      </c>
      <c r="BC9" s="111"/>
      <c r="BD9" s="111"/>
      <c r="BE9" s="111">
        <v>2</v>
      </c>
      <c r="BF9" s="112">
        <v>19</v>
      </c>
      <c r="BG9" s="113">
        <f>IF(Q9=0,"",IF(BF9=0,"",(BF9/Q9)))</f>
        <v>0.20212765957447</v>
      </c>
      <c r="BH9" s="112">
        <v>1</v>
      </c>
      <c r="BI9" s="114">
        <f>IFERROR(BH9/BF9,"-")</f>
        <v>0.052631578947368</v>
      </c>
      <c r="BJ9" s="115">
        <v>3000</v>
      </c>
      <c r="BK9" s="116">
        <f>IFERROR(BJ9/BF9,"-")</f>
        <v>157.89473684211</v>
      </c>
      <c r="BL9" s="117">
        <v>1</v>
      </c>
      <c r="BM9" s="117"/>
      <c r="BN9" s="117"/>
      <c r="BO9" s="119">
        <v>33</v>
      </c>
      <c r="BP9" s="120">
        <f>IF(Q9=0,"",IF(BO9=0,"",(BO9/Q9)))</f>
        <v>0.35106382978723</v>
      </c>
      <c r="BQ9" s="121">
        <v>2</v>
      </c>
      <c r="BR9" s="122">
        <f>IFERROR(BQ9/BO9,"-")</f>
        <v>0.060606060606061</v>
      </c>
      <c r="BS9" s="123">
        <v>42000</v>
      </c>
      <c r="BT9" s="124">
        <f>IFERROR(BS9/BO9,"-")</f>
        <v>1272.7272727273</v>
      </c>
      <c r="BU9" s="125">
        <v>1</v>
      </c>
      <c r="BV9" s="125"/>
      <c r="BW9" s="125">
        <v>1</v>
      </c>
      <c r="BX9" s="126">
        <v>11</v>
      </c>
      <c r="BY9" s="127">
        <f>IF(Q9=0,"",IF(BX9=0,"",(BX9/Q9)))</f>
        <v>0.11702127659574</v>
      </c>
      <c r="BZ9" s="128">
        <v>1</v>
      </c>
      <c r="CA9" s="129">
        <f>IFERROR(BZ9/BX9,"-")</f>
        <v>0.090909090909091</v>
      </c>
      <c r="CB9" s="130">
        <v>530000</v>
      </c>
      <c r="CC9" s="131">
        <f>IFERROR(CB9/BX9,"-")</f>
        <v>48181.818181818</v>
      </c>
      <c r="CD9" s="132"/>
      <c r="CE9" s="132"/>
      <c r="CF9" s="132">
        <v>1</v>
      </c>
      <c r="CG9" s="133">
        <v>4</v>
      </c>
      <c r="CH9" s="134">
        <f>IF(Q9=0,"",IF(CG9=0,"",(CG9/Q9)))</f>
        <v>0.042553191489362</v>
      </c>
      <c r="CI9" s="135">
        <v>1</v>
      </c>
      <c r="CJ9" s="136">
        <f>IFERROR(CI9/CG9,"-")</f>
        <v>0.25</v>
      </c>
      <c r="CK9" s="137">
        <v>195000</v>
      </c>
      <c r="CL9" s="138">
        <f>IFERROR(CK9/CG9,"-")</f>
        <v>48750</v>
      </c>
      <c r="CM9" s="139"/>
      <c r="CN9" s="139"/>
      <c r="CO9" s="139">
        <v>1</v>
      </c>
      <c r="CP9" s="140">
        <v>3</v>
      </c>
      <c r="CQ9" s="141">
        <v>544000</v>
      </c>
      <c r="CR9" s="141">
        <v>530000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3.032</v>
      </c>
      <c r="B12" s="39"/>
      <c r="C12" s="39"/>
      <c r="D12" s="39"/>
      <c r="E12" s="39"/>
      <c r="F12" s="39"/>
      <c r="G12" s="39"/>
      <c r="H12" s="40" t="s">
        <v>239</v>
      </c>
      <c r="I12" s="40"/>
      <c r="J12" s="40"/>
      <c r="K12" s="184">
        <f>SUM(K6:K11)</f>
        <v>250000</v>
      </c>
      <c r="L12" s="41">
        <f>SUM(L6:L11)</f>
        <v>546</v>
      </c>
      <c r="M12" s="41">
        <f>SUM(M6:M11)</f>
        <v>321</v>
      </c>
      <c r="N12" s="41">
        <f>SUM(N6:N11)</f>
        <v>777</v>
      </c>
      <c r="O12" s="41">
        <f>SUM(O6:O11)</f>
        <v>198</v>
      </c>
      <c r="P12" s="41">
        <f>SUM(P6:P11)</f>
        <v>4</v>
      </c>
      <c r="Q12" s="41">
        <f>SUM(Q6:Q11)</f>
        <v>202</v>
      </c>
      <c r="R12" s="42">
        <f>IFERROR(Q12/N12,"-")</f>
        <v>0.25997425997426</v>
      </c>
      <c r="S12" s="77">
        <f>SUM(S6:S11)</f>
        <v>16</v>
      </c>
      <c r="T12" s="77">
        <f>SUM(T6:T11)</f>
        <v>43</v>
      </c>
      <c r="U12" s="42">
        <f>IFERROR(S12/Q12,"-")</f>
        <v>0.079207920792079</v>
      </c>
      <c r="V12" s="43">
        <f>IFERROR(K12/Q12,"-")</f>
        <v>1237.6237623762</v>
      </c>
      <c r="W12" s="44">
        <f>SUM(W6:W11)</f>
        <v>7</v>
      </c>
      <c r="X12" s="42">
        <f>IFERROR(W12/Q12,"-")</f>
        <v>0.034653465346535</v>
      </c>
      <c r="Y12" s="184">
        <f>SUM(Y6:Y11)</f>
        <v>758000</v>
      </c>
      <c r="Z12" s="184">
        <f>IFERROR(Y12/Q12,"-")</f>
        <v>3752.4752475248</v>
      </c>
      <c r="AA12" s="184">
        <f>IFERROR(Y12/W12,"-")</f>
        <v>108285.71428571</v>
      </c>
      <c r="AB12" s="184">
        <f>Y12-K12</f>
        <v>508000</v>
      </c>
      <c r="AC12" s="46">
        <f>Y12/K12</f>
        <v>3.032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240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241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242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243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244</v>
      </c>
      <c r="C6" s="189" t="s">
        <v>245</v>
      </c>
      <c r="D6" s="189"/>
      <c r="E6" s="189" t="s">
        <v>110</v>
      </c>
      <c r="F6" s="89" t="s">
        <v>246</v>
      </c>
      <c r="G6" s="89" t="s">
        <v>247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248</v>
      </c>
      <c r="C7" s="189" t="s">
        <v>245</v>
      </c>
      <c r="D7" s="189"/>
      <c r="E7" s="189" t="s">
        <v>110</v>
      </c>
      <c r="F7" s="89" t="s">
        <v>249</v>
      </c>
      <c r="G7" s="89" t="s">
        <v>247</v>
      </c>
      <c r="H7" s="181">
        <v>0</v>
      </c>
      <c r="I7" s="84">
        <v>1500</v>
      </c>
      <c r="J7" s="80">
        <v>0</v>
      </c>
      <c r="K7" s="80">
        <v>0</v>
      </c>
      <c r="L7" s="80">
        <v>11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250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17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251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241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252</v>
      </c>
      <c r="C6" s="189" t="s">
        <v>253</v>
      </c>
      <c r="D6" s="189" t="s">
        <v>254</v>
      </c>
      <c r="E6" s="189" t="s">
        <v>255</v>
      </c>
      <c r="F6" s="89" t="s">
        <v>256</v>
      </c>
      <c r="G6" s="89" t="s">
        <v>247</v>
      </c>
      <c r="H6" s="181">
        <v>0</v>
      </c>
      <c r="I6" s="80">
        <v>0</v>
      </c>
      <c r="J6" s="80">
        <v>0</v>
      </c>
      <c r="K6" s="80">
        <v>1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4.6983912034488</v>
      </c>
      <c r="B7" s="189" t="s">
        <v>257</v>
      </c>
      <c r="C7" s="189" t="s">
        <v>253</v>
      </c>
      <c r="D7" s="189" t="s">
        <v>254</v>
      </c>
      <c r="E7" s="189" t="s">
        <v>255</v>
      </c>
      <c r="F7" s="89" t="s">
        <v>258</v>
      </c>
      <c r="G7" s="89" t="s">
        <v>247</v>
      </c>
      <c r="H7" s="181">
        <v>4222473</v>
      </c>
      <c r="I7" s="80">
        <v>2542</v>
      </c>
      <c r="J7" s="80">
        <v>0</v>
      </c>
      <c r="K7" s="80">
        <v>259786</v>
      </c>
      <c r="L7" s="93">
        <v>1191</v>
      </c>
      <c r="M7" s="81">
        <f>IFERROR(L7/K7,"-")</f>
        <v>0.0045845426620372</v>
      </c>
      <c r="N7" s="80">
        <v>74</v>
      </c>
      <c r="O7" s="80">
        <v>442</v>
      </c>
      <c r="P7" s="81">
        <f>IFERROR(N7/(L7),"-")</f>
        <v>0.062132661628883</v>
      </c>
      <c r="Q7" s="82">
        <f>IFERROR(H7/SUM(L7:L7),"-")</f>
        <v>3545.3173803526</v>
      </c>
      <c r="R7" s="83">
        <v>160</v>
      </c>
      <c r="S7" s="81">
        <f>IF(L7=0,"-",R7/L7)</f>
        <v>0.1343408900084</v>
      </c>
      <c r="T7" s="186">
        <v>19838830</v>
      </c>
      <c r="U7" s="187">
        <f>IFERROR(T7/L7,"-")</f>
        <v>16657.287993283</v>
      </c>
      <c r="V7" s="187">
        <f>IFERROR(T7/R7,"-")</f>
        <v>123992.6875</v>
      </c>
      <c r="W7" s="181">
        <f>SUM(T7:T7)-SUM(H7:H7)</f>
        <v>15616357</v>
      </c>
      <c r="X7" s="85">
        <f>SUM(T7:T7)/SUM(H7:H7)</f>
        <v>4.6983912034488</v>
      </c>
      <c r="Y7" s="78"/>
      <c r="Z7" s="94">
        <v>1</v>
      </c>
      <c r="AA7" s="95">
        <f>IF(L7=0,"",IF(Z7=0,"",(Z7/L7)))</f>
        <v>0.00083963056255248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17</v>
      </c>
      <c r="AJ7" s="101">
        <f>IF(L7=0,"",IF(AI7=0,"",(AI7/L7)))</f>
        <v>0.014273719563392</v>
      </c>
      <c r="AK7" s="100">
        <v>1</v>
      </c>
      <c r="AL7" s="102">
        <f>IFERROR(AK7/AI7,"-")</f>
        <v>0.058823529411765</v>
      </c>
      <c r="AM7" s="103">
        <v>6000</v>
      </c>
      <c r="AN7" s="104">
        <f>IFERROR(AM7/AI7,"-")</f>
        <v>352.94117647059</v>
      </c>
      <c r="AO7" s="105"/>
      <c r="AP7" s="105">
        <v>1</v>
      </c>
      <c r="AQ7" s="105"/>
      <c r="AR7" s="106">
        <v>8</v>
      </c>
      <c r="AS7" s="107">
        <f>IF(L7=0,"",IF(AR7=0,"",(AR7/L7)))</f>
        <v>0.0067170445004198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79</v>
      </c>
      <c r="BB7" s="113">
        <f>IF(L7=0,"",IF(BA7=0,"",(BA7/L7)))</f>
        <v>0.066330814441646</v>
      </c>
      <c r="BC7" s="112">
        <v>3</v>
      </c>
      <c r="BD7" s="114">
        <f>IFERROR(BC7/BA7,"-")</f>
        <v>0.037974683544304</v>
      </c>
      <c r="BE7" s="115">
        <v>44000</v>
      </c>
      <c r="BF7" s="116">
        <f>IFERROR(BE7/BA7,"-")</f>
        <v>556.96202531646</v>
      </c>
      <c r="BG7" s="117">
        <v>1</v>
      </c>
      <c r="BH7" s="117"/>
      <c r="BI7" s="117">
        <v>2</v>
      </c>
      <c r="BJ7" s="119">
        <v>731</v>
      </c>
      <c r="BK7" s="120">
        <f>IF(L7=0,"",IF(BJ7=0,"",(BJ7/L7)))</f>
        <v>0.61376994122586</v>
      </c>
      <c r="BL7" s="121">
        <v>79</v>
      </c>
      <c r="BM7" s="122">
        <f>IFERROR(BL7/BJ7,"-")</f>
        <v>0.10807113543092</v>
      </c>
      <c r="BN7" s="123">
        <v>4309010</v>
      </c>
      <c r="BO7" s="124">
        <f>IFERROR(BN7/BJ7,"-")</f>
        <v>5894.6785225718</v>
      </c>
      <c r="BP7" s="125">
        <v>36</v>
      </c>
      <c r="BQ7" s="125">
        <v>11</v>
      </c>
      <c r="BR7" s="125">
        <v>32</v>
      </c>
      <c r="BS7" s="126">
        <v>295</v>
      </c>
      <c r="BT7" s="127">
        <f>IF(L7=0,"",IF(BS7=0,"",(BS7/L7)))</f>
        <v>0.24769101595298</v>
      </c>
      <c r="BU7" s="128">
        <v>59</v>
      </c>
      <c r="BV7" s="129">
        <f>IFERROR(BU7/BS7,"-")</f>
        <v>0.2</v>
      </c>
      <c r="BW7" s="130">
        <v>10569760</v>
      </c>
      <c r="BX7" s="131">
        <f>IFERROR(BW7/BS7,"-")</f>
        <v>35829.694915254</v>
      </c>
      <c r="BY7" s="132">
        <v>12</v>
      </c>
      <c r="BZ7" s="132">
        <v>14</v>
      </c>
      <c r="CA7" s="132">
        <v>33</v>
      </c>
      <c r="CB7" s="133">
        <v>60</v>
      </c>
      <c r="CC7" s="134">
        <f>IF(L7=0,"",IF(CB7=0,"",(CB7/L7)))</f>
        <v>0.050377833753149</v>
      </c>
      <c r="CD7" s="135">
        <v>18</v>
      </c>
      <c r="CE7" s="136">
        <f>IFERROR(CD7/CB7,"-")</f>
        <v>0.3</v>
      </c>
      <c r="CF7" s="137">
        <v>4910060</v>
      </c>
      <c r="CG7" s="138">
        <f>IFERROR(CF7/CB7,"-")</f>
        <v>81834.333333333</v>
      </c>
      <c r="CH7" s="139">
        <v>2</v>
      </c>
      <c r="CI7" s="139">
        <v>2</v>
      </c>
      <c r="CJ7" s="139">
        <v>14</v>
      </c>
      <c r="CK7" s="140">
        <v>160</v>
      </c>
      <c r="CL7" s="141">
        <v>19838830</v>
      </c>
      <c r="CM7" s="141">
        <v>3823000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0.71883389172879</v>
      </c>
      <c r="B8" s="189" t="s">
        <v>259</v>
      </c>
      <c r="C8" s="189" t="s">
        <v>253</v>
      </c>
      <c r="D8" s="189" t="s">
        <v>254</v>
      </c>
      <c r="E8" s="189" t="s">
        <v>255</v>
      </c>
      <c r="F8" s="89" t="s">
        <v>260</v>
      </c>
      <c r="G8" s="89" t="s">
        <v>247</v>
      </c>
      <c r="H8" s="181">
        <v>5286576</v>
      </c>
      <c r="I8" s="80">
        <v>3843</v>
      </c>
      <c r="J8" s="80">
        <v>0</v>
      </c>
      <c r="K8" s="80">
        <v>97832</v>
      </c>
      <c r="L8" s="93">
        <v>1897</v>
      </c>
      <c r="M8" s="81">
        <f>IFERROR(L8/K8,"-")</f>
        <v>0.019390383514596</v>
      </c>
      <c r="N8" s="80">
        <v>77</v>
      </c>
      <c r="O8" s="80">
        <v>685</v>
      </c>
      <c r="P8" s="81">
        <f>IFERROR(N8/(L8),"-")</f>
        <v>0.040590405904059</v>
      </c>
      <c r="Q8" s="82">
        <f>IFERROR(H8/SUM(L8:L8),"-")</f>
        <v>2786.8086452293</v>
      </c>
      <c r="R8" s="83">
        <v>217</v>
      </c>
      <c r="S8" s="81">
        <f>IF(L8=0,"-",R8/L8)</f>
        <v>0.11439114391144</v>
      </c>
      <c r="T8" s="186">
        <v>3800170</v>
      </c>
      <c r="U8" s="187">
        <f>IFERROR(T8/L8,"-")</f>
        <v>2003.2525039536</v>
      </c>
      <c r="V8" s="187">
        <f>IFERROR(T8/R8,"-")</f>
        <v>17512.304147465</v>
      </c>
      <c r="W8" s="181">
        <f>SUM(T8:T8)-SUM(H8:H8)</f>
        <v>-1486406</v>
      </c>
      <c r="X8" s="85">
        <f>SUM(T8:T8)/SUM(H8:H8)</f>
        <v>0.71883389172879</v>
      </c>
      <c r="Y8" s="78"/>
      <c r="Z8" s="94">
        <v>67</v>
      </c>
      <c r="AA8" s="95">
        <f>IF(L8=0,"",IF(Z8=0,"",(Z8/L8)))</f>
        <v>0.035318924617818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315</v>
      </c>
      <c r="AJ8" s="101">
        <f>IF(L8=0,"",IF(AI8=0,"",(AI8/L8)))</f>
        <v>0.16605166051661</v>
      </c>
      <c r="AK8" s="100">
        <v>25</v>
      </c>
      <c r="AL8" s="102">
        <f>IFERROR(AK8/AI8,"-")</f>
        <v>0.079365079365079</v>
      </c>
      <c r="AM8" s="103">
        <v>112240</v>
      </c>
      <c r="AN8" s="104">
        <f>IFERROR(AM8/AI8,"-")</f>
        <v>356.31746031746</v>
      </c>
      <c r="AO8" s="105">
        <v>15</v>
      </c>
      <c r="AP8" s="105">
        <v>8</v>
      </c>
      <c r="AQ8" s="105">
        <v>2</v>
      </c>
      <c r="AR8" s="106">
        <v>224</v>
      </c>
      <c r="AS8" s="107">
        <f>IF(L8=0,"",IF(AR8=0,"",(AR8/L8)))</f>
        <v>0.11808118081181</v>
      </c>
      <c r="AT8" s="106">
        <v>20</v>
      </c>
      <c r="AU8" s="108">
        <f>IFERROR(AT8/AR8,"-")</f>
        <v>0.089285714285714</v>
      </c>
      <c r="AV8" s="109">
        <v>106370</v>
      </c>
      <c r="AW8" s="110">
        <f>IFERROR(AV8/AR8,"-")</f>
        <v>474.86607142857</v>
      </c>
      <c r="AX8" s="111">
        <v>16</v>
      </c>
      <c r="AY8" s="111">
        <v>2</v>
      </c>
      <c r="AZ8" s="111">
        <v>2</v>
      </c>
      <c r="BA8" s="112">
        <v>496</v>
      </c>
      <c r="BB8" s="113">
        <f>IF(L8=0,"",IF(BA8=0,"",(BA8/L8)))</f>
        <v>0.26146547179758</v>
      </c>
      <c r="BC8" s="112">
        <v>47</v>
      </c>
      <c r="BD8" s="114">
        <f>IFERROR(BC8/BA8,"-")</f>
        <v>0.094758064516129</v>
      </c>
      <c r="BE8" s="115">
        <v>352240</v>
      </c>
      <c r="BF8" s="116">
        <f>IFERROR(BE8/BA8,"-")</f>
        <v>710.16129032258</v>
      </c>
      <c r="BG8" s="117">
        <v>24</v>
      </c>
      <c r="BH8" s="117">
        <v>11</v>
      </c>
      <c r="BI8" s="117">
        <v>12</v>
      </c>
      <c r="BJ8" s="119">
        <v>558</v>
      </c>
      <c r="BK8" s="120">
        <f>IF(L8=0,"",IF(BJ8=0,"",(BJ8/L8)))</f>
        <v>0.29414865577227</v>
      </c>
      <c r="BL8" s="121">
        <v>69</v>
      </c>
      <c r="BM8" s="122">
        <f>IFERROR(BL8/BJ8,"-")</f>
        <v>0.12365591397849</v>
      </c>
      <c r="BN8" s="123">
        <v>1154250</v>
      </c>
      <c r="BO8" s="124">
        <f>IFERROR(BN8/BJ8,"-")</f>
        <v>2068.5483870968</v>
      </c>
      <c r="BP8" s="125">
        <v>27</v>
      </c>
      <c r="BQ8" s="125">
        <v>14</v>
      </c>
      <c r="BR8" s="125">
        <v>28</v>
      </c>
      <c r="BS8" s="126">
        <v>198</v>
      </c>
      <c r="BT8" s="127">
        <f>IF(L8=0,"",IF(BS8=0,"",(BS8/L8)))</f>
        <v>0.10437532946758</v>
      </c>
      <c r="BU8" s="128">
        <v>42</v>
      </c>
      <c r="BV8" s="129">
        <f>IFERROR(BU8/BS8,"-")</f>
        <v>0.21212121212121</v>
      </c>
      <c r="BW8" s="130">
        <v>831070</v>
      </c>
      <c r="BX8" s="131">
        <f>IFERROR(BW8/BS8,"-")</f>
        <v>4197.3232323232</v>
      </c>
      <c r="BY8" s="132">
        <v>20</v>
      </c>
      <c r="BZ8" s="132">
        <v>12</v>
      </c>
      <c r="CA8" s="132">
        <v>10</v>
      </c>
      <c r="CB8" s="133">
        <v>39</v>
      </c>
      <c r="CC8" s="134">
        <f>IF(L8=0,"",IF(CB8=0,"",(CB8/L8)))</f>
        <v>0.020558777016342</v>
      </c>
      <c r="CD8" s="135">
        <v>14</v>
      </c>
      <c r="CE8" s="136">
        <f>IFERROR(CD8/CB8,"-")</f>
        <v>0.35897435897436</v>
      </c>
      <c r="CF8" s="137">
        <v>1244000</v>
      </c>
      <c r="CG8" s="138">
        <f>IFERROR(CF8/CB8,"-")</f>
        <v>31897.435897436</v>
      </c>
      <c r="CH8" s="139">
        <v>5</v>
      </c>
      <c r="CI8" s="139">
        <v>2</v>
      </c>
      <c r="CJ8" s="139">
        <v>7</v>
      </c>
      <c r="CK8" s="140">
        <v>217</v>
      </c>
      <c r="CL8" s="141">
        <v>3800170</v>
      </c>
      <c r="CM8" s="141">
        <v>563000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261</v>
      </c>
      <c r="C9" s="189" t="s">
        <v>253</v>
      </c>
      <c r="D9" s="189" t="s">
        <v>254</v>
      </c>
      <c r="E9" s="189" t="s">
        <v>255</v>
      </c>
      <c r="F9" s="89" t="s">
        <v>262</v>
      </c>
      <c r="G9" s="89" t="s">
        <v>247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263</v>
      </c>
      <c r="G12" s="40"/>
      <c r="H12" s="184"/>
      <c r="I12" s="41">
        <f>SUM(I6:I11)</f>
        <v>6385</v>
      </c>
      <c r="J12" s="41">
        <f>SUM(J6:J11)</f>
        <v>0</v>
      </c>
      <c r="K12" s="41">
        <f>SUM(K6:K11)</f>
        <v>357619</v>
      </c>
      <c r="L12" s="41">
        <f>SUM(L6:L11)</f>
        <v>3088</v>
      </c>
      <c r="M12" s="42">
        <f>IFERROR(L12/K12,"-")</f>
        <v>0.0086348879673619</v>
      </c>
      <c r="N12" s="77">
        <f>SUM(N6:N11)</f>
        <v>151</v>
      </c>
      <c r="O12" s="77">
        <f>SUM(O6:O11)</f>
        <v>1127</v>
      </c>
      <c r="P12" s="42">
        <f>IFERROR(N12/L12,"-")</f>
        <v>0.04889896373057</v>
      </c>
      <c r="Q12" s="43">
        <f>IFERROR(H12/L12,"-")</f>
        <v>0</v>
      </c>
      <c r="R12" s="44">
        <f>SUM(R6:R11)</f>
        <v>377</v>
      </c>
      <c r="S12" s="42">
        <f>IFERROR(R12/L12,"-")</f>
        <v>0.12208549222798</v>
      </c>
      <c r="T12" s="184">
        <f>SUM(T6:T11)</f>
        <v>23639000</v>
      </c>
      <c r="U12" s="184">
        <f>IFERROR(T12/L12,"-")</f>
        <v>7655.1165803109</v>
      </c>
      <c r="V12" s="184">
        <f>IFERROR(T12/R12,"-")</f>
        <v>62702.917771883</v>
      </c>
      <c r="W12" s="184">
        <f>T12-H12</f>
        <v>23639000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