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<sst xmlns="http://schemas.openxmlformats.org/spreadsheetml/2006/main" uniqueCount="95">
  <si>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</si>
  <si>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</si>
  <si>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</si>
  <si>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</si>
  <si>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</si>
  <si>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</si>
  <si>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</si>
  <si>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</si>
  <si>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</si>
  <si>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</si>
  <si>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</si>
  <si>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</si>
  <si>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</si>
  <si>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</si>
  <si>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</si>
  <si>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</si>
  <si>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</si>
  <si>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</si>
  <si>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</si>
  <si>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</si>
  <si>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</si>
  <si>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</si>
  <si>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</si>
  <si>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</si>
  <si>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</si>
  <si>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</si>
  <si>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</si>
  <si>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</si>
  <si>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</si>
  <si>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</si>
  <si>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</si>
  <si>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</si>
  <si>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</si>
  <si>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</si>
  <si>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</si>
  <si>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</si>
  <si>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</si>
  <si>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</si>
  <si>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</si>
  <si>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</si>
  <si>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</si>
  <si>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</si>
  <si>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</si>
  <si>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</si>
  <si>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</si>
  <si>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</si>
  <si>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</si>
  <si>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</si>
  <si>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</si>
  <si>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</si>
  <si>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</si>
  <si>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</si>
  <si>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</si>
  <si>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</si>
  <si>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</si>
  <si>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</si>
  <si>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</si>
  <si>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</si>
  <si>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</si>
  <si>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</si>
  <si>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</si>
  <si>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ad766</t>
  </si>
  <si>
    <t>日本文芸社</t>
  </si>
  <si>
    <t>2Pスポーツ新聞_v01_ヘスティア(高宮菜々子さん)</t>
  </si>
  <si>
    <t>lp07</t>
  </si>
  <si>
    <t>週刊漫画ゴラク.3W金</t>
  </si>
  <si>
    <t>1C2P</t>
  </si>
  <si>
    <t>1月21日(金)</t>
  </si>
  <si>
    <t>ad767</t>
  </si>
  <si>
    <t>空電</t>
  </si>
  <si>
    <t>ad768</t>
  </si>
  <si>
    <t>楽楽出版</t>
  </si>
  <si>
    <t>2P逆ナンインタビュー版_ヘスティア（高宮菜々子さん）</t>
  </si>
  <si>
    <t>EXCITING MAX!DELUXE 2022早春特大号</t>
  </si>
  <si>
    <t>1C5P</t>
  </si>
  <si>
    <t>1月31日(月)</t>
  </si>
  <si>
    <t>ad769</t>
  </si>
  <si>
    <t>雑誌 TOTAL</t>
  </si>
  <si>
    <t>●DVD 広告</t>
  </si>
  <si>
    <t>pa571</t>
  </si>
  <si>
    <t>三和出版</t>
  </si>
  <si>
    <t>DVD漫画きよし</t>
  </si>
  <si>
    <t>A4、CVS日版PB</t>
  </si>
  <si>
    <t>人妻日和</t>
  </si>
  <si>
    <t>DVD袋表4C</t>
  </si>
  <si>
    <t>1月17日(月)</t>
  </si>
  <si>
    <t>pa572</t>
  </si>
  <si>
    <t>pa573</t>
  </si>
  <si>
    <t>DVD4コマ-ヘスティア</t>
  </si>
  <si>
    <t>A4変形、CVSフル、860円、10万部</t>
  </si>
  <si>
    <t>MEN'S DVD</t>
  </si>
  <si>
    <t>DVD貼付け面4C1/3P</t>
  </si>
  <si>
    <t>1月28日(金)</t>
  </si>
  <si>
    <t>pa574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</si>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</sst>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250000</v>
      </c>
      <c r="E6" s="81">
        <v>200</v>
      </c>
      <c r="F6" s="81">
        <v>112</v>
      </c>
      <c r="G6" s="81">
        <v>97</v>
      </c>
      <c r="H6" s="91">
        <v>44</v>
      </c>
      <c r="I6" s="92">
        <v>2</v>
      </c>
      <c r="J6" s="145">
        <f>H6+I6</f>
        <v>46</v>
      </c>
      <c r="K6" s="82">
        <f>IFERROR(J6/G6,"-")</f>
        <v>0.47422680412371</v>
      </c>
      <c r="L6" s="81">
        <v>7</v>
      </c>
      <c r="M6" s="81">
        <v>11</v>
      </c>
      <c r="N6" s="82">
        <f>IFERROR(L6/J6,"-")</f>
        <v>0.15217391304348</v>
      </c>
      <c r="O6" s="83">
        <f>IFERROR(D6/J6,"-")</f>
        <v>5434.7826086957</v>
      </c>
      <c r="P6" s="84">
        <v>2</v>
      </c>
      <c r="Q6" s="82">
        <f>IFERROR(P6/J6,"-")</f>
        <v>0.043478260869565</v>
      </c>
      <c r="R6" s="200">
        <v>78000</v>
      </c>
      <c r="S6" s="201">
        <f>IFERROR(R6/J6,"-")</f>
        <v>1695.652173913</v>
      </c>
      <c r="T6" s="201">
        <f>IFERROR(R6/P6,"-")</f>
        <v>39000</v>
      </c>
      <c r="U6" s="195">
        <f>IFERROR(R6-D6,"-")</f>
        <v>-172000</v>
      </c>
      <c r="V6" s="85">
        <f>R6/D6</f>
        <v>0.312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250000</v>
      </c>
      <c r="E7" s="81">
        <v>664</v>
      </c>
      <c r="F7" s="81">
        <v>433</v>
      </c>
      <c r="G7" s="81">
        <v>761</v>
      </c>
      <c r="H7" s="91">
        <v>205</v>
      </c>
      <c r="I7" s="92">
        <v>6</v>
      </c>
      <c r="J7" s="145">
        <f>H7+I7</f>
        <v>211</v>
      </c>
      <c r="K7" s="82">
        <f>IFERROR(J7/G7,"-")</f>
        <v>0.2772667542707</v>
      </c>
      <c r="L7" s="81">
        <v>13</v>
      </c>
      <c r="M7" s="81">
        <v>36</v>
      </c>
      <c r="N7" s="82">
        <f>IFERROR(L7/J7,"-")</f>
        <v>0.061611374407583</v>
      </c>
      <c r="O7" s="83">
        <f>IFERROR(D7/J7,"-")</f>
        <v>1184.8341232227</v>
      </c>
      <c r="P7" s="84">
        <v>6</v>
      </c>
      <c r="Q7" s="82">
        <f>IFERROR(P7/J7,"-")</f>
        <v>0.028436018957346</v>
      </c>
      <c r="R7" s="200">
        <v>553000</v>
      </c>
      <c r="S7" s="201">
        <f>IFERROR(R7/J7,"-")</f>
        <v>2620.8530805687</v>
      </c>
      <c r="T7" s="201">
        <f>IFERROR(R7/P7,"-")</f>
        <v>92166.666666667</v>
      </c>
      <c r="U7" s="195">
        <f>IFERROR(R7-D7,"-")</f>
        <v>303000</v>
      </c>
      <c r="V7" s="85">
        <f>R7/D7</f>
        <v>2.212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500000</v>
      </c>
      <c r="E10" s="41">
        <f>SUM(E6:E8)</f>
        <v>864</v>
      </c>
      <c r="F10" s="41">
        <f>SUM(F6:F8)</f>
        <v>545</v>
      </c>
      <c r="G10" s="41">
        <f>SUM(G6:G8)</f>
        <v>858</v>
      </c>
      <c r="H10" s="41">
        <f>SUM(H6:H8)</f>
        <v>249</v>
      </c>
      <c r="I10" s="41">
        <f>SUM(I6:I8)</f>
        <v>8</v>
      </c>
      <c r="J10" s="41">
        <f>SUM(J6:J8)</f>
        <v>257</v>
      </c>
      <c r="K10" s="42">
        <f>IFERROR(J10/G10,"-")</f>
        <v>0.2995337995338</v>
      </c>
      <c r="L10" s="78">
        <f>SUM(L6:L8)</f>
        <v>20</v>
      </c>
      <c r="M10" s="78">
        <f>SUM(M6:M8)</f>
        <v>47</v>
      </c>
      <c r="N10" s="42">
        <f>IFERROR(L10/J10,"-")</f>
        <v>0.077821011673152</v>
      </c>
      <c r="O10" s="43">
        <f>IFERROR(D10/J10,"-")</f>
        <v>1945.5252918288</v>
      </c>
      <c r="P10" s="44">
        <f>SUM(P6:P8)</f>
        <v>8</v>
      </c>
      <c r="Q10" s="42">
        <f>IFERROR(P10/J10,"-")</f>
        <v>0.031128404669261</v>
      </c>
      <c r="R10" s="45">
        <f>SUM(R6:R8)</f>
        <v>631000</v>
      </c>
      <c r="S10" s="45">
        <f>IFERROR(R10/J10,"-")</f>
        <v>2455.2529182879</v>
      </c>
      <c r="T10" s="45">
        <f>IFERROR(R10/P10,"-")</f>
        <v>78875</v>
      </c>
      <c r="U10" s="46">
        <f>SUM(U6:U8)</f>
        <v>131000</v>
      </c>
      <c r="V10" s="47">
        <f>IFERROR(R10/D10,"-")</f>
        <v>1.262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7</v>
      </c>
      <c r="L6" s="81">
        <v>0</v>
      </c>
      <c r="M6" s="81">
        <v>15</v>
      </c>
      <c r="N6" s="91">
        <v>1</v>
      </c>
      <c r="O6" s="92">
        <v>0</v>
      </c>
      <c r="P6" s="93">
        <f>N6+O6</f>
        <v>1</v>
      </c>
      <c r="Q6" s="82">
        <f>IFERROR(P6/M6,"-")</f>
        <v>0.066666666666667</v>
      </c>
      <c r="R6" s="81">
        <v>0</v>
      </c>
      <c r="S6" s="81">
        <v>1</v>
      </c>
      <c r="T6" s="82">
        <f>IFERROR(S6/(O6+P6),"-")</f>
        <v>1</v>
      </c>
      <c r="U6" s="182">
        <f>IFERROR(J6/SUM(P6:P7),"-")</f>
        <v>12500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36</v>
      </c>
      <c r="L7" s="81">
        <v>24</v>
      </c>
      <c r="M7" s="81">
        <v>12</v>
      </c>
      <c r="N7" s="91">
        <v>8</v>
      </c>
      <c r="O7" s="92">
        <v>1</v>
      </c>
      <c r="P7" s="93">
        <f>N7+O7</f>
        <v>9</v>
      </c>
      <c r="Q7" s="82">
        <f>IFERROR(P7/M7,"-")</f>
        <v>0.75</v>
      </c>
      <c r="R7" s="81">
        <v>1</v>
      </c>
      <c r="S7" s="81">
        <v>1</v>
      </c>
      <c r="T7" s="82">
        <f>IFERROR(S7/(O7+P7),"-")</f>
        <v>0.1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0.22222222222222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>
        <v>1</v>
      </c>
      <c r="BQ7" s="122">
        <f>IFERROR(BP7/BN7,"-")</f>
        <v>0.5</v>
      </c>
      <c r="BR7" s="123">
        <v>13000</v>
      </c>
      <c r="BS7" s="124">
        <f>IFERROR(BR7/BN7,"-")</f>
        <v>6500</v>
      </c>
      <c r="BT7" s="125"/>
      <c r="BU7" s="125"/>
      <c r="BV7" s="125">
        <v>1</v>
      </c>
      <c r="BW7" s="126">
        <v>2</v>
      </c>
      <c r="BX7" s="127">
        <f>IF(P7=0,"",IF(BW7=0,"",(BW7/P7)))</f>
        <v>0.22222222222222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>
        <v>1</v>
      </c>
      <c r="CI7" s="136">
        <f>IFERROR(CH7/CF7,"-")</f>
        <v>1</v>
      </c>
      <c r="CJ7" s="137">
        <v>4000</v>
      </c>
      <c r="CK7" s="138">
        <f>IFERROR(CJ7/CF7,"-")</f>
        <v>4000</v>
      </c>
      <c r="CL7" s="139"/>
      <c r="CM7" s="139">
        <v>1</v>
      </c>
      <c r="CN7" s="139"/>
      <c r="CO7" s="140">
        <v>0</v>
      </c>
      <c r="CP7" s="141">
        <v>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0.624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125000</v>
      </c>
      <c r="K8" s="81">
        <v>7</v>
      </c>
      <c r="L8" s="81">
        <v>0</v>
      </c>
      <c r="M8" s="81">
        <v>21</v>
      </c>
      <c r="N8" s="91">
        <v>1</v>
      </c>
      <c r="O8" s="92">
        <v>0</v>
      </c>
      <c r="P8" s="93">
        <f>N8+O8</f>
        <v>1</v>
      </c>
      <c r="Q8" s="82">
        <f>IFERROR(P8/M8,"-")</f>
        <v>0.047619047619048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3472.2222222222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-47000</v>
      </c>
      <c r="AB8" s="85">
        <f>SUM(X8:X9)/SUM(J8:J9)</f>
        <v>0.624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150</v>
      </c>
      <c r="L9" s="81">
        <v>88</v>
      </c>
      <c r="M9" s="81">
        <v>49</v>
      </c>
      <c r="N9" s="91">
        <v>34</v>
      </c>
      <c r="O9" s="92">
        <v>1</v>
      </c>
      <c r="P9" s="93">
        <f>N9+O9</f>
        <v>35</v>
      </c>
      <c r="Q9" s="82">
        <f>IFERROR(P9/M9,"-")</f>
        <v>0.71428571428571</v>
      </c>
      <c r="R9" s="81">
        <v>6</v>
      </c>
      <c r="S9" s="81">
        <v>9</v>
      </c>
      <c r="T9" s="82">
        <f>IFERROR(S9/(O9+P9),"-")</f>
        <v>0.25</v>
      </c>
      <c r="U9" s="182"/>
      <c r="V9" s="84">
        <v>2</v>
      </c>
      <c r="W9" s="82">
        <f>IF(P9=0,"-",V9/P9)</f>
        <v>0.057142857142857</v>
      </c>
      <c r="X9" s="186">
        <v>78000</v>
      </c>
      <c r="Y9" s="187">
        <f>IFERROR(X9/P9,"-")</f>
        <v>2228.5714285714</v>
      </c>
      <c r="Z9" s="187">
        <f>IFERROR(X9/V9,"-")</f>
        <v>39000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7</v>
      </c>
      <c r="AN9" s="101">
        <f>IF(P9=0,"",IF(AM9=0,"",(AM9/P9)))</f>
        <v>0.2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0.085714285714286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0.22857142857143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8</v>
      </c>
      <c r="BO9" s="120">
        <f>IF(P9=0,"",IF(BN9=0,"",(BN9/P9)))</f>
        <v>0.22857142857143</v>
      </c>
      <c r="BP9" s="121">
        <v>1</v>
      </c>
      <c r="BQ9" s="122">
        <f>IFERROR(BP9/BN9,"-")</f>
        <v>0.125</v>
      </c>
      <c r="BR9" s="123">
        <v>21000</v>
      </c>
      <c r="BS9" s="124">
        <f>IFERROR(BR9/BN9,"-")</f>
        <v>2625</v>
      </c>
      <c r="BT9" s="125"/>
      <c r="BU9" s="125"/>
      <c r="BV9" s="125">
        <v>1</v>
      </c>
      <c r="BW9" s="126">
        <v>8</v>
      </c>
      <c r="BX9" s="127">
        <f>IF(P9=0,"",IF(BW9=0,"",(BW9/P9)))</f>
        <v>0.22857142857143</v>
      </c>
      <c r="BY9" s="128">
        <v>3</v>
      </c>
      <c r="BZ9" s="129">
        <f>IFERROR(BY9/BW9,"-")</f>
        <v>0.375</v>
      </c>
      <c r="CA9" s="130">
        <v>195000</v>
      </c>
      <c r="CB9" s="131">
        <f>IFERROR(CA9/BW9,"-")</f>
        <v>24375</v>
      </c>
      <c r="CC9" s="132">
        <v>2</v>
      </c>
      <c r="CD9" s="132"/>
      <c r="CE9" s="132">
        <v>1</v>
      </c>
      <c r="CF9" s="133">
        <v>1</v>
      </c>
      <c r="CG9" s="134">
        <f>IF(P9=0,"",IF(CF9=0,"",(CF9/P9)))</f>
        <v>0.028571428571429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78000</v>
      </c>
      <c r="CQ9" s="141">
        <v>189000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0.312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250000</v>
      </c>
      <c r="K12" s="41">
        <f>SUM(K6:K11)</f>
        <v>200</v>
      </c>
      <c r="L12" s="41">
        <f>SUM(L6:L11)</f>
        <v>112</v>
      </c>
      <c r="M12" s="41">
        <f>SUM(M6:M11)</f>
        <v>97</v>
      </c>
      <c r="N12" s="41">
        <f>SUM(N6:N11)</f>
        <v>44</v>
      </c>
      <c r="O12" s="41">
        <f>SUM(O6:O11)</f>
        <v>2</v>
      </c>
      <c r="P12" s="41">
        <f>SUM(P6:P11)</f>
        <v>46</v>
      </c>
      <c r="Q12" s="42">
        <f>IFERROR(P12/M12,"-")</f>
        <v>0.47422680412371</v>
      </c>
      <c r="R12" s="78">
        <f>SUM(R6:R11)</f>
        <v>7</v>
      </c>
      <c r="S12" s="78">
        <f>SUM(S6:S11)</f>
        <v>11</v>
      </c>
      <c r="T12" s="42">
        <f>IFERROR(R12/P12,"-")</f>
        <v>0.15217391304348</v>
      </c>
      <c r="U12" s="184">
        <f>IFERROR(J12/P12,"-")</f>
        <v>5434.7826086957</v>
      </c>
      <c r="V12" s="44">
        <f>SUM(V6:V11)</f>
        <v>2</v>
      </c>
      <c r="W12" s="42">
        <f>IFERROR(V12/P12,"-")</f>
        <v>0.043478260869565</v>
      </c>
      <c r="X12" s="190">
        <f>SUM(X6:X11)</f>
        <v>78000</v>
      </c>
      <c r="Y12" s="190">
        <f>IFERROR(X12/P12,"-")</f>
        <v>1695.652173913</v>
      </c>
      <c r="Z12" s="190">
        <f>IFERROR(X12/V12,"-")</f>
        <v>39000</v>
      </c>
      <c r="AA12" s="190">
        <f>X12-J12</f>
        <v>-172000</v>
      </c>
      <c r="AB12" s="47">
        <f>X12/J12</f>
        <v>0.312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1.576</v>
      </c>
      <c r="B6" s="203" t="s">
        <v>79</v>
      </c>
      <c r="C6" s="203" t="s">
        <v>80</v>
      </c>
      <c r="D6" s="203" t="s">
        <v>81</v>
      </c>
      <c r="E6" s="203" t="s">
        <v>82</v>
      </c>
      <c r="F6" s="203" t="s">
        <v>64</v>
      </c>
      <c r="G6" s="203" t="s">
        <v>83</v>
      </c>
      <c r="H6" s="90" t="s">
        <v>84</v>
      </c>
      <c r="I6" s="90" t="s">
        <v>85</v>
      </c>
      <c r="J6" s="188">
        <v>125000</v>
      </c>
      <c r="K6" s="81">
        <v>39</v>
      </c>
      <c r="L6" s="81">
        <v>0</v>
      </c>
      <c r="M6" s="81">
        <v>238</v>
      </c>
      <c r="N6" s="91">
        <v>14</v>
      </c>
      <c r="O6" s="92">
        <v>1</v>
      </c>
      <c r="P6" s="93">
        <f>N6+O6</f>
        <v>15</v>
      </c>
      <c r="Q6" s="82">
        <f>IFERROR(P6/M6,"-")</f>
        <v>0.063025210084034</v>
      </c>
      <c r="R6" s="81">
        <v>0</v>
      </c>
      <c r="S6" s="81">
        <v>2</v>
      </c>
      <c r="T6" s="82">
        <f>IFERROR(S6/(O6+P6),"-")</f>
        <v>0.125</v>
      </c>
      <c r="U6" s="182">
        <f>IFERROR(J6/SUM(P6:P7),"-")</f>
        <v>862.06896551724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72000</v>
      </c>
      <c r="AB6" s="85">
        <f>SUM(X6:X7)/SUM(J6:J7)</f>
        <v>1.576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4</v>
      </c>
      <c r="AN6" s="101">
        <f>IF(P6=0,"",IF(AM6=0,"",(AM6/P6)))</f>
        <v>0.26666666666667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0.26666666666667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86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424</v>
      </c>
      <c r="L7" s="81">
        <v>304</v>
      </c>
      <c r="M7" s="81">
        <v>311</v>
      </c>
      <c r="N7" s="91">
        <v>128</v>
      </c>
      <c r="O7" s="92">
        <v>2</v>
      </c>
      <c r="P7" s="93">
        <f>N7+O7</f>
        <v>130</v>
      </c>
      <c r="Q7" s="82">
        <f>IFERROR(P7/M7,"-")</f>
        <v>0.41800643086817</v>
      </c>
      <c r="R7" s="81">
        <v>5</v>
      </c>
      <c r="S7" s="81">
        <v>22</v>
      </c>
      <c r="T7" s="82">
        <f>IFERROR(S7/(O7+P7),"-")</f>
        <v>0.16666666666667</v>
      </c>
      <c r="U7" s="182"/>
      <c r="V7" s="84">
        <v>3</v>
      </c>
      <c r="W7" s="82">
        <f>IF(P7=0,"-",V7/P7)</f>
        <v>0.023076923076923</v>
      </c>
      <c r="X7" s="186">
        <v>197000</v>
      </c>
      <c r="Y7" s="187">
        <f>IFERROR(X7/P7,"-")</f>
        <v>1515.3846153846</v>
      </c>
      <c r="Z7" s="187">
        <f>IFERROR(X7/V7,"-")</f>
        <v>65666.666666667</v>
      </c>
      <c r="AA7" s="188"/>
      <c r="AB7" s="85"/>
      <c r="AC7" s="79"/>
      <c r="AD7" s="94">
        <v>1</v>
      </c>
      <c r="AE7" s="95">
        <f>IF(P7=0,"",IF(AD7=0,"",(AD7/P7)))</f>
        <v>0.0076923076923077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35</v>
      </c>
      <c r="AN7" s="101">
        <f>IF(P7=0,"",IF(AM7=0,"",(AM7/P7)))</f>
        <v>0.26923076923077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12</v>
      </c>
      <c r="AW7" s="107">
        <f>IF(P7=0,"",IF(AV7=0,"",(AV7/P7)))</f>
        <v>0.092307692307692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26</v>
      </c>
      <c r="BF7" s="113">
        <f>IF(P7=0,"",IF(BE7=0,"",(BE7/P7)))</f>
        <v>0.2</v>
      </c>
      <c r="BG7" s="112">
        <v>1</v>
      </c>
      <c r="BH7" s="114">
        <f>IFERROR(BG7/BE7,"-")</f>
        <v>0.038461538461538</v>
      </c>
      <c r="BI7" s="115">
        <v>5000</v>
      </c>
      <c r="BJ7" s="116">
        <f>IFERROR(BI7/BE7,"-")</f>
        <v>192.30769230769</v>
      </c>
      <c r="BK7" s="117">
        <v>1</v>
      </c>
      <c r="BL7" s="117"/>
      <c r="BM7" s="117"/>
      <c r="BN7" s="119">
        <v>34</v>
      </c>
      <c r="BO7" s="120">
        <f>IF(P7=0,"",IF(BN7=0,"",(BN7/P7)))</f>
        <v>0.26153846153846</v>
      </c>
      <c r="BP7" s="121">
        <v>5</v>
      </c>
      <c r="BQ7" s="122">
        <f>IFERROR(BP7/BN7,"-")</f>
        <v>0.14705882352941</v>
      </c>
      <c r="BR7" s="123">
        <v>237000</v>
      </c>
      <c r="BS7" s="124">
        <f>IFERROR(BR7/BN7,"-")</f>
        <v>6970.5882352941</v>
      </c>
      <c r="BT7" s="125">
        <v>1</v>
      </c>
      <c r="BU7" s="125">
        <v>1</v>
      </c>
      <c r="BV7" s="125">
        <v>3</v>
      </c>
      <c r="BW7" s="126">
        <v>17</v>
      </c>
      <c r="BX7" s="127">
        <f>IF(P7=0,"",IF(BW7=0,"",(BW7/P7)))</f>
        <v>0.13076923076923</v>
      </c>
      <c r="BY7" s="128">
        <v>1</v>
      </c>
      <c r="BZ7" s="129">
        <f>IFERROR(BY7/BW7,"-")</f>
        <v>0.058823529411765</v>
      </c>
      <c r="CA7" s="130">
        <v>165000</v>
      </c>
      <c r="CB7" s="131">
        <f>IFERROR(CA7/BW7,"-")</f>
        <v>9705.8823529412</v>
      </c>
      <c r="CC7" s="132"/>
      <c r="CD7" s="132"/>
      <c r="CE7" s="132">
        <v>1</v>
      </c>
      <c r="CF7" s="133">
        <v>5</v>
      </c>
      <c r="CG7" s="134">
        <f>IF(P7=0,"",IF(CF7=0,"",(CF7/P7)))</f>
        <v>0.038461538461538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197000</v>
      </c>
      <c r="CQ7" s="141">
        <v>184000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2.848</v>
      </c>
      <c r="B8" s="203" t="s">
        <v>87</v>
      </c>
      <c r="C8" s="203" t="s">
        <v>80</v>
      </c>
      <c r="D8" s="203" t="s">
        <v>88</v>
      </c>
      <c r="E8" s="203" t="s">
        <v>89</v>
      </c>
      <c r="F8" s="203" t="s">
        <v>64</v>
      </c>
      <c r="G8" s="203" t="s">
        <v>90</v>
      </c>
      <c r="H8" s="90" t="s">
        <v>91</v>
      </c>
      <c r="I8" s="90" t="s">
        <v>92</v>
      </c>
      <c r="J8" s="188">
        <v>125000</v>
      </c>
      <c r="K8" s="81">
        <v>28</v>
      </c>
      <c r="L8" s="81">
        <v>0</v>
      </c>
      <c r="M8" s="81">
        <v>104</v>
      </c>
      <c r="N8" s="91">
        <v>15</v>
      </c>
      <c r="O8" s="92">
        <v>0</v>
      </c>
      <c r="P8" s="93">
        <f>N8+O8</f>
        <v>15</v>
      </c>
      <c r="Q8" s="82">
        <f>IFERROR(P8/M8,"-")</f>
        <v>0.14423076923077</v>
      </c>
      <c r="R8" s="81">
        <v>1</v>
      </c>
      <c r="S8" s="81">
        <v>3</v>
      </c>
      <c r="T8" s="82">
        <f>IFERROR(S8/(O8+P8),"-")</f>
        <v>0.2</v>
      </c>
      <c r="U8" s="182">
        <f>IFERROR(J8/SUM(P8:P9),"-")</f>
        <v>1893.9393939394</v>
      </c>
      <c r="V8" s="84">
        <v>1</v>
      </c>
      <c r="W8" s="82">
        <f>IF(P8=0,"-",V8/P8)</f>
        <v>0.066666666666667</v>
      </c>
      <c r="X8" s="186">
        <v>345000</v>
      </c>
      <c r="Y8" s="187">
        <f>IFERROR(X8/P8,"-")</f>
        <v>23000</v>
      </c>
      <c r="Z8" s="187">
        <f>IFERROR(X8/V8,"-")</f>
        <v>345000</v>
      </c>
      <c r="AA8" s="188">
        <f>SUM(X8:X9)-SUM(J8:J9)</f>
        <v>231000</v>
      </c>
      <c r="AB8" s="85">
        <f>SUM(X8:X9)/SUM(J8:J9)</f>
        <v>2.848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7</v>
      </c>
      <c r="AN8" s="101">
        <f>IF(P8=0,"",IF(AM8=0,"",(AM8/P8)))</f>
        <v>0.46666666666667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5</v>
      </c>
      <c r="BO8" s="120">
        <f>IF(P8=0,"",IF(BN8=0,"",(BN8/P8)))</f>
        <v>0.33333333333333</v>
      </c>
      <c r="BP8" s="121">
        <v>1</v>
      </c>
      <c r="BQ8" s="122">
        <f>IFERROR(BP8/BN8,"-")</f>
        <v>0.2</v>
      </c>
      <c r="BR8" s="123">
        <v>345000</v>
      </c>
      <c r="BS8" s="124">
        <f>IFERROR(BR8/BN8,"-")</f>
        <v>69000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345000</v>
      </c>
      <c r="CQ8" s="141">
        <v>345000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93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173</v>
      </c>
      <c r="L9" s="81">
        <v>129</v>
      </c>
      <c r="M9" s="81">
        <v>108</v>
      </c>
      <c r="N9" s="91">
        <v>48</v>
      </c>
      <c r="O9" s="92">
        <v>3</v>
      </c>
      <c r="P9" s="93">
        <f>N9+O9</f>
        <v>51</v>
      </c>
      <c r="Q9" s="82">
        <f>IFERROR(P9/M9,"-")</f>
        <v>0.47222222222222</v>
      </c>
      <c r="R9" s="81">
        <v>7</v>
      </c>
      <c r="S9" s="81">
        <v>9</v>
      </c>
      <c r="T9" s="82">
        <f>IFERROR(S9/(O9+P9),"-")</f>
        <v>0.16666666666667</v>
      </c>
      <c r="U9" s="182"/>
      <c r="V9" s="84">
        <v>2</v>
      </c>
      <c r="W9" s="82">
        <f>IF(P9=0,"-",V9/P9)</f>
        <v>0.03921568627451</v>
      </c>
      <c r="X9" s="186">
        <v>11000</v>
      </c>
      <c r="Y9" s="187">
        <f>IFERROR(X9/P9,"-")</f>
        <v>215.6862745098</v>
      </c>
      <c r="Z9" s="187">
        <f>IFERROR(X9/V9,"-")</f>
        <v>5500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19</v>
      </c>
      <c r="AN9" s="101">
        <f>IF(P9=0,"",IF(AM9=0,"",(AM9/P9)))</f>
        <v>0.37254901960784</v>
      </c>
      <c r="AO9" s="100">
        <v>1</v>
      </c>
      <c r="AP9" s="102">
        <f>IFERROR(AP9/AM9,"-")</f>
        <v>0</v>
      </c>
      <c r="AQ9" s="103">
        <v>3000</v>
      </c>
      <c r="AR9" s="104">
        <f>IFERROR(AQ9/AM9,"-")</f>
        <v>157.89473684211</v>
      </c>
      <c r="AS9" s="105">
        <v>1</v>
      </c>
      <c r="AT9" s="105"/>
      <c r="AU9" s="105"/>
      <c r="AV9" s="106">
        <v>5</v>
      </c>
      <c r="AW9" s="107">
        <f>IF(P9=0,"",IF(AV9=0,"",(AV9/P9)))</f>
        <v>0.098039215686275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13</v>
      </c>
      <c r="BF9" s="113">
        <f>IF(P9=0,"",IF(BE9=0,"",(BE9/P9)))</f>
        <v>0.25490196078431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9</v>
      </c>
      <c r="BO9" s="120">
        <f>IF(P9=0,"",IF(BN9=0,"",(BN9/P9)))</f>
        <v>0.17647058823529</v>
      </c>
      <c r="BP9" s="121">
        <v>1</v>
      </c>
      <c r="BQ9" s="122">
        <f>IFERROR(BP9/BN9,"-")</f>
        <v>0.11111111111111</v>
      </c>
      <c r="BR9" s="123">
        <v>8000</v>
      </c>
      <c r="BS9" s="124">
        <f>IFERROR(BR9/BN9,"-")</f>
        <v>888.88888888889</v>
      </c>
      <c r="BT9" s="125"/>
      <c r="BU9" s="125">
        <v>1</v>
      </c>
      <c r="BV9" s="125"/>
      <c r="BW9" s="126">
        <v>4</v>
      </c>
      <c r="BX9" s="127">
        <f>IF(P9=0,"",IF(BW9=0,"",(BW9/P9)))</f>
        <v>0.07843137254902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0.019607843137255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11000</v>
      </c>
      <c r="CQ9" s="141">
        <v>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2.212</v>
      </c>
      <c r="B12" s="39"/>
      <c r="C12" s="39"/>
      <c r="D12" s="39"/>
      <c r="E12" s="39"/>
      <c r="F12" s="39"/>
      <c r="G12" s="40" t="s">
        <v>94</v>
      </c>
      <c r="H12" s="40"/>
      <c r="I12" s="40"/>
      <c r="J12" s="190">
        <f>SUM(J6:J11)</f>
        <v>250000</v>
      </c>
      <c r="K12" s="41">
        <f>SUM(K6:K11)</f>
        <v>664</v>
      </c>
      <c r="L12" s="41">
        <f>SUM(L6:L11)</f>
        <v>433</v>
      </c>
      <c r="M12" s="41">
        <f>SUM(M6:M11)</f>
        <v>761</v>
      </c>
      <c r="N12" s="41">
        <f>SUM(N6:N11)</f>
        <v>205</v>
      </c>
      <c r="O12" s="41">
        <f>SUM(O6:O11)</f>
        <v>6</v>
      </c>
      <c r="P12" s="41">
        <f>SUM(P6:P11)</f>
        <v>211</v>
      </c>
      <c r="Q12" s="42">
        <f>IFERROR(P12/M12,"-")</f>
        <v>0.2772667542707</v>
      </c>
      <c r="R12" s="78">
        <f>SUM(R6:R11)</f>
        <v>13</v>
      </c>
      <c r="S12" s="78">
        <f>SUM(S6:S11)</f>
        <v>36</v>
      </c>
      <c r="T12" s="42">
        <f>IFERROR(R12/P12,"-")</f>
        <v>0.061611374407583</v>
      </c>
      <c r="U12" s="184">
        <f>IFERROR(J12/P12,"-")</f>
        <v>1184.8341232227</v>
      </c>
      <c r="V12" s="44">
        <f>SUM(V6:V11)</f>
        <v>6</v>
      </c>
      <c r="W12" s="42">
        <f>IFERROR(V12/P12,"-")</f>
        <v>0.028436018957346</v>
      </c>
      <c r="X12" s="190">
        <f>SUM(X6:X11)</f>
        <v>553000</v>
      </c>
      <c r="Y12" s="190">
        <f>IFERROR(X12/P12,"-")</f>
        <v>2620.8530805687</v>
      </c>
      <c r="Z12" s="190">
        <f>IFERROR(X12/V12,"-")</f>
        <v>92166.666666667</v>
      </c>
      <c r="AA12" s="190">
        <f>X12-J12</f>
        <v>303000</v>
      </c>
      <c r="AB12" s="47">
        <f>X12/J12</f>
        <v>2.212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