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<sst xmlns="http://schemas.openxmlformats.org/spreadsheetml/2006/main" uniqueCount="246">
  <si>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</si>
  <si>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</si>
  <si>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</si>
  <si>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</si>
  <si>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</si>
  <si>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</si>
  <si>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</si>
  <si>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</si>
  <si>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</si>
  <si>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</si>
  <si>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</si>
  <si>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</si>
  <si>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</si>
  <si>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</si>
  <si>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</si>
  <si>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</si>
  <si>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</si>
  <si>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</si>
  <si>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</si>
  <si>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</si>
  <si>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</si>
  <si>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</si>
  <si>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</si>
  <si>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</si>
  <si>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</si>
  <si>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</si>
  <si>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</si>
  <si>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</si>
  <si>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</si>
  <si>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</si>
  <si>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</si>
  <si>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</si>
  <si>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</si>
  <si>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</si>
  <si>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</si>
  <si>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</si>
  <si>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</si>
  <si>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</si>
  <si>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</si>
  <si>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</si>
  <si>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</si>
  <si>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</si>
  <si>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</si>
  <si>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</si>
  <si>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</si>
  <si>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</si>
  <si>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</si>
  <si>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</si>
  <si>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</si>
  <si>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</si>
  <si>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</si>
  <si>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</si>
  <si>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</si>
  <si>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</si>
  <si>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</si>
  <si>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</si>
  <si>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</si>
  <si>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ic2666</t>
  </si>
  <si>
    <t>インターカラー</t>
  </si>
  <si>
    <t>デリヘル版3（高宮菜々子）</t>
  </si>
  <si>
    <t>日本の恋愛結婚サイト番付第1位に推薦します</t>
  </si>
  <si>
    <t>lp07</t>
  </si>
  <si>
    <t>スポニチ関東</t>
  </si>
  <si>
    <t>4C終面全5段</t>
  </si>
  <si>
    <t>11月21日(日)</t>
  </si>
  <si>
    <t>ic2667</t>
  </si>
  <si>
    <t>スポニチ関西</t>
  </si>
  <si>
    <t>ic2668</t>
  </si>
  <si>
    <t>スポニチ西部</t>
  </si>
  <si>
    <t>ic2669</t>
  </si>
  <si>
    <t>スポニチ北海道</t>
  </si>
  <si>
    <t>ic2670</t>
  </si>
  <si>
    <t>(空電共通)</t>
  </si>
  <si>
    <t>空電</t>
  </si>
  <si>
    <t>空電 (共通)</t>
  </si>
  <si>
    <t>ic2671</t>
  </si>
  <si>
    <t>DVDパッケージ＿ストーリー版（高宮菜々子）</t>
  </si>
  <si>
    <t>え、美熟女が</t>
  </si>
  <si>
    <t>スポーツ報知関東</t>
  </si>
  <si>
    <t>全5段つかみ4回</t>
  </si>
  <si>
    <t>11月07日(日)</t>
  </si>
  <si>
    <t>ic2672</t>
  </si>
  <si>
    <t>デリヘル版3（晶エリー）</t>
  </si>
  <si>
    <t>70歳までの出会いリクルート</t>
  </si>
  <si>
    <t>11月14日(日)</t>
  </si>
  <si>
    <t>icn003</t>
  </si>
  <si>
    <t>右女9版(ヘスティア)(LINEver)（大浦真奈美）</t>
  </si>
  <si>
    <t>LINEで出会いリクルート！70歳まで応募可</t>
  </si>
  <si>
    <t>ic2673</t>
  </si>
  <si>
    <t>ic2674</t>
  </si>
  <si>
    <t>右女9版(ヘスティア)（高宮菜々子）</t>
  </si>
  <si>
    <t>もう50代の熟女だけど</t>
  </si>
  <si>
    <t>11月27日(土)</t>
  </si>
  <si>
    <t>ic2675</t>
  </si>
  <si>
    <t>ic2676</t>
  </si>
  <si>
    <t>①大正版（高宮菜々子）</t>
  </si>
  <si>
    <t>①70歳までの出会いリクルート</t>
  </si>
  <si>
    <t>ニッカン関西</t>
  </si>
  <si>
    <t>半2段つかみ１0段保証</t>
  </si>
  <si>
    <t>1～10日</t>
  </si>
  <si>
    <t>ic2677</t>
  </si>
  <si>
    <t>②旧デイリー風（晶エリー）</t>
  </si>
  <si>
    <t>②もう50代の熟女だけど</t>
  </si>
  <si>
    <t>lp01</t>
  </si>
  <si>
    <t>11～20日</t>
  </si>
  <si>
    <t>ic2678</t>
  </si>
  <si>
    <t>③再婚&amp;理解者版（大浦真奈美）</t>
  </si>
  <si>
    <t>③再婚&amp;理解者</t>
  </si>
  <si>
    <t>21～31日</t>
  </si>
  <si>
    <t>ic2679</t>
  </si>
  <si>
    <t>ic2680</t>
  </si>
  <si>
    <t>ニッカン西部</t>
  </si>
  <si>
    <t>半2段つかみ20段保証</t>
  </si>
  <si>
    <t>ic2681</t>
  </si>
  <si>
    <t>ic2682</t>
  </si>
  <si>
    <t>ic2683</t>
  </si>
  <si>
    <t>ic2684</t>
  </si>
  <si>
    <t>DVDパッケージ＿ストーリー版（晶エリー）</t>
  </si>
  <si>
    <t>全5段</t>
  </si>
  <si>
    <t>11月06日(土)</t>
  </si>
  <si>
    <t>ic2685</t>
  </si>
  <si>
    <t>icn004</t>
  </si>
  <si>
    <t>もう50代の熟女だけど、LINEで誘ってもいい？</t>
  </si>
  <si>
    <t>ic2686</t>
  </si>
  <si>
    <t>右女9版(ヘスティア)(LINEver)（大浦真奈美</t>
  </si>
  <si>
    <t>ic2687</t>
  </si>
  <si>
    <t>ic2688</t>
  </si>
  <si>
    <t>ic2689</t>
  </si>
  <si>
    <t>ic2690</t>
  </si>
  <si>
    <t>サンスポ関東</t>
  </si>
  <si>
    <t>1C終面全5段</t>
  </si>
  <si>
    <t>11月03日(水)</t>
  </si>
  <si>
    <t>ic2691</t>
  </si>
  <si>
    <t>ic2692</t>
  </si>
  <si>
    <t>11月28日(日)</t>
  </si>
  <si>
    <t>ic2693</t>
  </si>
  <si>
    <t>ic2694</t>
  </si>
  <si>
    <t>サンスポ関西</t>
  </si>
  <si>
    <t>11月05日(金)</t>
  </si>
  <si>
    <t>ic2695</t>
  </si>
  <si>
    <t>ic2696</t>
  </si>
  <si>
    <t>ic2697</t>
  </si>
  <si>
    <t>ic2698</t>
  </si>
  <si>
    <t>ic2699</t>
  </si>
  <si>
    <t>ic2700</t>
  </si>
  <si>
    <t>DVDパッケージ＿ストーリー版（大浦真奈美）</t>
  </si>
  <si>
    <t>半5段</t>
  </si>
  <si>
    <t>11月13日(土)</t>
  </si>
  <si>
    <t>ic2701</t>
  </si>
  <si>
    <t>ic2702</t>
  </si>
  <si>
    <t>11月20日(土)</t>
  </si>
  <si>
    <t>ic2703</t>
  </si>
  <si>
    <t>ic2704</t>
  </si>
  <si>
    <t>ic2705</t>
  </si>
  <si>
    <t>ic2706</t>
  </si>
  <si>
    <t>デリヘル版3（大浦真奈美）</t>
  </si>
  <si>
    <t>ic2707</t>
  </si>
  <si>
    <t>ic2708</t>
  </si>
  <si>
    <t>デイリースポーツ関西</t>
  </si>
  <si>
    <t>ic2709</t>
  </si>
  <si>
    <t>ic2710</t>
  </si>
  <si>
    <t>11月19日(金)</t>
  </si>
  <si>
    <t>ic2711</t>
  </si>
  <si>
    <t>icn006</t>
  </si>
  <si>
    <t>11月26日(金)</t>
  </si>
  <si>
    <t>ic2712</t>
  </si>
  <si>
    <t>ic2713</t>
  </si>
  <si>
    <t>ic2714</t>
  </si>
  <si>
    <t>大正版（高宮菜々子）</t>
  </si>
  <si>
    <t>4C終面雑報</t>
  </si>
  <si>
    <t>11月09日(火)</t>
  </si>
  <si>
    <t>ic2715</t>
  </si>
  <si>
    <t>icn007</t>
  </si>
  <si>
    <t>旧デイリー風(LINEver)（晶エリー）</t>
  </si>
  <si>
    <t>11月22日(月)</t>
  </si>
  <si>
    <t>ic2716</t>
  </si>
  <si>
    <t>ic2717</t>
  </si>
  <si>
    <t>ic2718</t>
  </si>
  <si>
    <t>記事(ノーマル・黄・青・赤)（）</t>
  </si>
  <si>
    <t>187「スッキリしたい女性にご協力ください」</t>
  </si>
  <si>
    <t>4C記事枠</t>
  </si>
  <si>
    <t>ic2719</t>
  </si>
  <si>
    <t>188「活力を求める熟女がハマる神サイト」</t>
  </si>
  <si>
    <t>ic2720</t>
  </si>
  <si>
    <t>189「従順な美熟女と出会う。（私をペットにして）」</t>
  </si>
  <si>
    <t>ic2721</t>
  </si>
  <si>
    <t>190「私達、おじさんじゃなきゃ嫌なんです」</t>
  </si>
  <si>
    <t>ic2722</t>
  </si>
  <si>
    <t>共通</t>
  </si>
  <si>
    <t>ic2723</t>
  </si>
  <si>
    <t>九スポ</t>
  </si>
  <si>
    <t>記事枠</t>
  </si>
  <si>
    <t>ic2724</t>
  </si>
  <si>
    <t>新聞 TOTAL</t>
  </si>
  <si>
    <t>●雑誌 広告</t>
  </si>
  <si>
    <t>ad752</t>
  </si>
  <si>
    <t>アドライヴ</t>
  </si>
  <si>
    <t>コアマガジン</t>
  </si>
  <si>
    <t>5P元祖</t>
  </si>
  <si>
    <t>実話BUNKA超タブー</t>
  </si>
  <si>
    <t>1C5P</t>
  </si>
  <si>
    <t>11月02日(火)</t>
  </si>
  <si>
    <t>ad753</t>
  </si>
  <si>
    <t>ad754</t>
  </si>
  <si>
    <t>楽楽出版</t>
  </si>
  <si>
    <t>EXCITING MAX!HIGH-GRADE</t>
  </si>
  <si>
    <t>11月04日(木)</t>
  </si>
  <si>
    <t>ad755</t>
  </si>
  <si>
    <t>ad756</t>
  </si>
  <si>
    <t>大洋図書</t>
  </si>
  <si>
    <t>2Pスポーツ新聞_v01_ヘスティア(高宮菜々子さん)</t>
  </si>
  <si>
    <t>別冊ラヴァーズ</t>
  </si>
  <si>
    <t>4C2P</t>
  </si>
  <si>
    <t>ad757</t>
  </si>
  <si>
    <t>雑誌 TOTAL</t>
  </si>
  <si>
    <t>●DVD 広告</t>
  </si>
  <si>
    <t>pa569</t>
  </si>
  <si>
    <t>三和出版</t>
  </si>
  <si>
    <t>DVD漫画きよし</t>
  </si>
  <si>
    <t>A4変形判、CVS日版PB</t>
  </si>
  <si>
    <t>Girls Secret</t>
  </si>
  <si>
    <t>DVD袋表4C</t>
  </si>
  <si>
    <t>11月29日(月)</t>
  </si>
  <si>
    <t>pa570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</si>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</sst>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2.9014285714286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66</v>
      </c>
      <c r="M6" s="80">
        <v>0</v>
      </c>
      <c r="N6" s="80">
        <v>231</v>
      </c>
      <c r="O6" s="91">
        <v>31</v>
      </c>
      <c r="P6" s="92">
        <v>0</v>
      </c>
      <c r="Q6" s="93">
        <f>O6+P6</f>
        <v>31</v>
      </c>
      <c r="R6" s="81">
        <f>IFERROR(Q6/N6,"-")</f>
        <v>0.13419913419913</v>
      </c>
      <c r="S6" s="80">
        <v>2</v>
      </c>
      <c r="T6" s="80">
        <v>7</v>
      </c>
      <c r="U6" s="81">
        <f>IFERROR(T6/(Q6),"-")</f>
        <v>0.2258064516129</v>
      </c>
      <c r="V6" s="82">
        <f>IFERROR(K6/SUM(Q6:Q10),"-")</f>
        <v>7692.3076923077</v>
      </c>
      <c r="W6" s="83">
        <v>6</v>
      </c>
      <c r="X6" s="81">
        <f>IF(Q6=0,"-",W6/Q6)</f>
        <v>0.19354838709677</v>
      </c>
      <c r="Y6" s="186">
        <v>121000</v>
      </c>
      <c r="Z6" s="187">
        <f>IFERROR(Y6/Q6,"-")</f>
        <v>3903.2258064516</v>
      </c>
      <c r="AA6" s="187">
        <f>IFERROR(Y6/W6,"-")</f>
        <v>20166.666666667</v>
      </c>
      <c r="AB6" s="181">
        <f>SUM(Y6:Y10)-SUM(K6:K10)</f>
        <v>1331000</v>
      </c>
      <c r="AC6" s="85">
        <f>SUM(Y6:Y10)/SUM(K6:K10)</f>
        <v>2.9014285714286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5</v>
      </c>
      <c r="AO6" s="101">
        <f>IF(Q6=0,"",IF(AN6=0,"",(AN6/Q6)))</f>
        <v>0.16129032258065</v>
      </c>
      <c r="AP6" s="100">
        <v>1</v>
      </c>
      <c r="AQ6" s="102">
        <f>IFERROR(AP6/AN6,"-")</f>
        <v>0.2</v>
      </c>
      <c r="AR6" s="103">
        <v>8000</v>
      </c>
      <c r="AS6" s="104">
        <f>IFERROR(AR6/AN6,"-")</f>
        <v>1600</v>
      </c>
      <c r="AT6" s="105"/>
      <c r="AU6" s="105">
        <v>1</v>
      </c>
      <c r="AV6" s="105"/>
      <c r="AW6" s="106">
        <v>3</v>
      </c>
      <c r="AX6" s="107">
        <f>IF(Q6=0,"",IF(AW6=0,"",(AW6/Q6)))</f>
        <v>0.096774193548387</v>
      </c>
      <c r="AY6" s="106">
        <v>1</v>
      </c>
      <c r="AZ6" s="108">
        <f>IFERROR(AY6/AW6,"-")</f>
        <v>0.33333333333333</v>
      </c>
      <c r="BA6" s="109">
        <v>68000</v>
      </c>
      <c r="BB6" s="110">
        <f>IFERROR(BA6/AW6,"-")</f>
        <v>22666.666666667</v>
      </c>
      <c r="BC6" s="111"/>
      <c r="BD6" s="111"/>
      <c r="BE6" s="111">
        <v>1</v>
      </c>
      <c r="BF6" s="112">
        <v>5</v>
      </c>
      <c r="BG6" s="113">
        <f>IF(Q6=0,"",IF(BF6=0,"",(BF6/Q6)))</f>
        <v>0.16129032258065</v>
      </c>
      <c r="BH6" s="112">
        <v>1</v>
      </c>
      <c r="BI6" s="114">
        <f>IFERROR(BH6/BF6,"-")</f>
        <v>0.2</v>
      </c>
      <c r="BJ6" s="115">
        <v>10000</v>
      </c>
      <c r="BK6" s="116">
        <f>IFERROR(BJ6/BF6,"-")</f>
        <v>2000</v>
      </c>
      <c r="BL6" s="117"/>
      <c r="BM6" s="117">
        <v>1</v>
      </c>
      <c r="BN6" s="117"/>
      <c r="BO6" s="119">
        <v>14</v>
      </c>
      <c r="BP6" s="120">
        <f>IF(Q6=0,"",IF(BO6=0,"",(BO6/Q6)))</f>
        <v>0.45161290322581</v>
      </c>
      <c r="BQ6" s="121">
        <v>3</v>
      </c>
      <c r="BR6" s="122">
        <f>IFERROR(BQ6/BO6,"-")</f>
        <v>0.21428571428571</v>
      </c>
      <c r="BS6" s="123">
        <v>37000</v>
      </c>
      <c r="BT6" s="124">
        <f>IFERROR(BS6/BO6,"-")</f>
        <v>2642.8571428571</v>
      </c>
      <c r="BU6" s="125"/>
      <c r="BV6" s="125">
        <v>2</v>
      </c>
      <c r="BW6" s="125">
        <v>1</v>
      </c>
      <c r="BX6" s="126">
        <v>3</v>
      </c>
      <c r="BY6" s="127">
        <f>IF(Q6=0,"",IF(BX6=0,"",(BX6/Q6)))</f>
        <v>0.096774193548387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0.032258064516129</v>
      </c>
      <c r="CI6" s="135">
        <v>1</v>
      </c>
      <c r="CJ6" s="136">
        <f>IFERROR(CI6/CG6,"-")</f>
        <v>1</v>
      </c>
      <c r="CK6" s="137">
        <v>8000</v>
      </c>
      <c r="CL6" s="138">
        <f>IFERROR(CK6/CG6,"-")</f>
        <v>8000</v>
      </c>
      <c r="CM6" s="139"/>
      <c r="CN6" s="139">
        <v>1</v>
      </c>
      <c r="CO6" s="139"/>
      <c r="CP6" s="140">
        <v>6</v>
      </c>
      <c r="CQ6" s="141">
        <v>121000</v>
      </c>
      <c r="CR6" s="141">
        <v>68000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54</v>
      </c>
      <c r="M7" s="80">
        <v>0</v>
      </c>
      <c r="N7" s="80">
        <v>177</v>
      </c>
      <c r="O7" s="91">
        <v>23</v>
      </c>
      <c r="P7" s="92">
        <v>0</v>
      </c>
      <c r="Q7" s="93">
        <f>O7+P7</f>
        <v>23</v>
      </c>
      <c r="R7" s="81">
        <f>IFERROR(Q7/N7,"-")</f>
        <v>0.12994350282486</v>
      </c>
      <c r="S7" s="80">
        <v>1</v>
      </c>
      <c r="T7" s="80">
        <v>8</v>
      </c>
      <c r="U7" s="81">
        <f>IFERROR(T7/(Q7),"-")</f>
        <v>0.34782608695652</v>
      </c>
      <c r="V7" s="82"/>
      <c r="W7" s="83">
        <v>1</v>
      </c>
      <c r="X7" s="81">
        <f>IF(Q7=0,"-",W7/Q7)</f>
        <v>0.043478260869565</v>
      </c>
      <c r="Y7" s="186">
        <v>40000</v>
      </c>
      <c r="Z7" s="187">
        <f>IFERROR(Y7/Q7,"-")</f>
        <v>1739.1304347826</v>
      </c>
      <c r="AA7" s="187">
        <f>IFERROR(Y7/W7,"-")</f>
        <v>40000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0.08695652173913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2</v>
      </c>
      <c r="AX7" s="107">
        <f>IF(Q7=0,"",IF(AW7=0,"",(AW7/Q7)))</f>
        <v>0.08695652173913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0.21739130434783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10</v>
      </c>
      <c r="BP7" s="120">
        <f>IF(Q7=0,"",IF(BO7=0,"",(BO7/Q7)))</f>
        <v>0.43478260869565</v>
      </c>
      <c r="BQ7" s="121">
        <v>1</v>
      </c>
      <c r="BR7" s="122">
        <f>IFERROR(BQ7/BO7,"-")</f>
        <v>0.1</v>
      </c>
      <c r="BS7" s="123">
        <v>40000</v>
      </c>
      <c r="BT7" s="124">
        <f>IFERROR(BS7/BO7,"-")</f>
        <v>4000</v>
      </c>
      <c r="BU7" s="125"/>
      <c r="BV7" s="125">
        <v>1</v>
      </c>
      <c r="BW7" s="125"/>
      <c r="BX7" s="126">
        <v>3</v>
      </c>
      <c r="BY7" s="127">
        <f>IF(Q7=0,"",IF(BX7=0,"",(BX7/Q7)))</f>
        <v>0.1304347826087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0.043478260869565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40000</v>
      </c>
      <c r="CR7" s="141">
        <v>40000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16</v>
      </c>
      <c r="M8" s="80">
        <v>0</v>
      </c>
      <c r="N8" s="80">
        <v>51</v>
      </c>
      <c r="O8" s="91">
        <v>8</v>
      </c>
      <c r="P8" s="92">
        <v>0</v>
      </c>
      <c r="Q8" s="93">
        <f>O8+P8</f>
        <v>8</v>
      </c>
      <c r="R8" s="81">
        <f>IFERROR(Q8/N8,"-")</f>
        <v>0.15686274509804</v>
      </c>
      <c r="S8" s="80">
        <v>0</v>
      </c>
      <c r="T8" s="80">
        <v>2</v>
      </c>
      <c r="U8" s="81">
        <f>IFERROR(T8/(Q8),"-")</f>
        <v>0.25</v>
      </c>
      <c r="V8" s="82"/>
      <c r="W8" s="83">
        <v>2</v>
      </c>
      <c r="X8" s="81">
        <f>IF(Q8=0,"-",W8/Q8)</f>
        <v>0.25</v>
      </c>
      <c r="Y8" s="186">
        <v>15000</v>
      </c>
      <c r="Z8" s="187">
        <f>IFERROR(Y8/Q8,"-")</f>
        <v>1875</v>
      </c>
      <c r="AA8" s="187">
        <f>IFERROR(Y8/W8,"-")</f>
        <v>7500</v>
      </c>
      <c r="AB8" s="181"/>
      <c r="AC8" s="85"/>
      <c r="AD8" s="78"/>
      <c r="AE8" s="94">
        <v>1</v>
      </c>
      <c r="AF8" s="95">
        <f>IF(Q8=0,"",IF(AE8=0,"",(AE8/Q8)))</f>
        <v>0.125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</v>
      </c>
      <c r="AO8" s="101">
        <f>IF(Q8=0,"",IF(AN8=0,"",(AN8/Q8)))</f>
        <v>0.125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0.125</v>
      </c>
      <c r="BH8" s="112">
        <v>1</v>
      </c>
      <c r="BI8" s="114">
        <f>IFERROR(BH8/BF8,"-")</f>
        <v>1</v>
      </c>
      <c r="BJ8" s="115">
        <v>2000</v>
      </c>
      <c r="BK8" s="116">
        <f>IFERROR(BJ8/BF8,"-")</f>
        <v>2000</v>
      </c>
      <c r="BL8" s="117">
        <v>1</v>
      </c>
      <c r="BM8" s="117"/>
      <c r="BN8" s="117"/>
      <c r="BO8" s="119">
        <v>2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0.375</v>
      </c>
      <c r="BZ8" s="128">
        <v>1</v>
      </c>
      <c r="CA8" s="129">
        <f>IFERROR(BZ8/BX8,"-")</f>
        <v>0.33333333333333</v>
      </c>
      <c r="CB8" s="130">
        <v>13000</v>
      </c>
      <c r="CC8" s="131">
        <f>IFERROR(CB8/BX8,"-")</f>
        <v>4333.3333333333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15000</v>
      </c>
      <c r="CR8" s="141">
        <v>13000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15</v>
      </c>
      <c r="M9" s="80">
        <v>0</v>
      </c>
      <c r="N9" s="80">
        <v>44</v>
      </c>
      <c r="O9" s="91">
        <v>6</v>
      </c>
      <c r="P9" s="92">
        <v>0</v>
      </c>
      <c r="Q9" s="93">
        <f>O9+P9</f>
        <v>6</v>
      </c>
      <c r="R9" s="81">
        <f>IFERROR(Q9/N9,"-")</f>
        <v>0.13636363636364</v>
      </c>
      <c r="S9" s="80">
        <v>0</v>
      </c>
      <c r="T9" s="80">
        <v>2</v>
      </c>
      <c r="U9" s="81">
        <f>IFERROR(T9/(Q9),"-")</f>
        <v>0.33333333333333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0.16666666666667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0.16666666666667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0.16666666666667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0.33333333333333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0.16666666666667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131</v>
      </c>
      <c r="M10" s="80">
        <v>108</v>
      </c>
      <c r="N10" s="80">
        <v>50</v>
      </c>
      <c r="O10" s="91">
        <v>23</v>
      </c>
      <c r="P10" s="92">
        <v>0</v>
      </c>
      <c r="Q10" s="93">
        <f>O10+P10</f>
        <v>23</v>
      </c>
      <c r="R10" s="81">
        <f>IFERROR(Q10/N10,"-")</f>
        <v>0.46</v>
      </c>
      <c r="S10" s="80">
        <v>7</v>
      </c>
      <c r="T10" s="80">
        <v>1</v>
      </c>
      <c r="U10" s="81">
        <f>IFERROR(T10/(Q10),"-")</f>
        <v>0.043478260869565</v>
      </c>
      <c r="V10" s="82"/>
      <c r="W10" s="83">
        <v>6</v>
      </c>
      <c r="X10" s="81">
        <f>IF(Q10=0,"-",W10/Q10)</f>
        <v>0.26086956521739</v>
      </c>
      <c r="Y10" s="186">
        <v>1855000</v>
      </c>
      <c r="Z10" s="187">
        <f>IFERROR(Y10/Q10,"-")</f>
        <v>80652.173913043</v>
      </c>
      <c r="AA10" s="187">
        <f>IFERROR(Y10/W10,"-")</f>
        <v>309166.66666667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5</v>
      </c>
      <c r="BG10" s="113">
        <f>IF(Q10=0,"",IF(BF10=0,"",(BF10/Q10)))</f>
        <v>0.21739130434783</v>
      </c>
      <c r="BH10" s="112">
        <v>2</v>
      </c>
      <c r="BI10" s="114">
        <f>IFERROR(BH10/BF10,"-")</f>
        <v>0.4</v>
      </c>
      <c r="BJ10" s="115">
        <v>1733000</v>
      </c>
      <c r="BK10" s="116">
        <f>IFERROR(BJ10/BF10,"-")</f>
        <v>346600</v>
      </c>
      <c r="BL10" s="117">
        <v>1</v>
      </c>
      <c r="BM10" s="117"/>
      <c r="BN10" s="117">
        <v>1</v>
      </c>
      <c r="BO10" s="119">
        <v>5</v>
      </c>
      <c r="BP10" s="120">
        <f>IF(Q10=0,"",IF(BO10=0,"",(BO10/Q10)))</f>
        <v>0.21739130434783</v>
      </c>
      <c r="BQ10" s="121">
        <v>4</v>
      </c>
      <c r="BR10" s="122">
        <f>IFERROR(BQ10/BO10,"-")</f>
        <v>0.8</v>
      </c>
      <c r="BS10" s="123">
        <v>119000</v>
      </c>
      <c r="BT10" s="124">
        <f>IFERROR(BS10/BO10,"-")</f>
        <v>23800</v>
      </c>
      <c r="BU10" s="125">
        <v>2</v>
      </c>
      <c r="BV10" s="125"/>
      <c r="BW10" s="125">
        <v>2</v>
      </c>
      <c r="BX10" s="126">
        <v>9</v>
      </c>
      <c r="BY10" s="127">
        <f>IF(Q10=0,"",IF(BX10=0,"",(BX10/Q10)))</f>
        <v>0.39130434782609</v>
      </c>
      <c r="BZ10" s="128">
        <v>4</v>
      </c>
      <c r="CA10" s="129">
        <f>IFERROR(BZ10/BX10,"-")</f>
        <v>0.44444444444444</v>
      </c>
      <c r="CB10" s="130">
        <v>78000</v>
      </c>
      <c r="CC10" s="131">
        <f>IFERROR(CB10/BX10,"-")</f>
        <v>8666.6666666667</v>
      </c>
      <c r="CD10" s="132">
        <v>1</v>
      </c>
      <c r="CE10" s="132"/>
      <c r="CF10" s="132">
        <v>3</v>
      </c>
      <c r="CG10" s="133">
        <v>4</v>
      </c>
      <c r="CH10" s="134">
        <f>IF(Q10=0,"",IF(CG10=0,"",(CG10/Q10)))</f>
        <v>0.17391304347826</v>
      </c>
      <c r="CI10" s="135">
        <v>3</v>
      </c>
      <c r="CJ10" s="136">
        <f>IFERROR(CI10/CG10,"-")</f>
        <v>0.75</v>
      </c>
      <c r="CK10" s="137">
        <v>436000</v>
      </c>
      <c r="CL10" s="138">
        <f>IFERROR(CK10/CG10,"-")</f>
        <v>109000</v>
      </c>
      <c r="CM10" s="139">
        <v>1</v>
      </c>
      <c r="CN10" s="139"/>
      <c r="CO10" s="139">
        <v>2</v>
      </c>
      <c r="CP10" s="140">
        <v>6</v>
      </c>
      <c r="CQ10" s="141">
        <v>1855000</v>
      </c>
      <c r="CR10" s="141">
        <v>1723000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0.87969230769231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78</v>
      </c>
      <c r="I11" s="89" t="s">
        <v>79</v>
      </c>
      <c r="J11" s="190" t="s">
        <v>80</v>
      </c>
      <c r="K11" s="181">
        <v>520000</v>
      </c>
      <c r="L11" s="80">
        <v>11</v>
      </c>
      <c r="M11" s="80">
        <v>0</v>
      </c>
      <c r="N11" s="80">
        <v>46</v>
      </c>
      <c r="O11" s="91">
        <v>4</v>
      </c>
      <c r="P11" s="92">
        <v>0</v>
      </c>
      <c r="Q11" s="93">
        <f>O11+P11</f>
        <v>4</v>
      </c>
      <c r="R11" s="81">
        <f>IFERROR(Q11/N11,"-")</f>
        <v>0.08695652173913</v>
      </c>
      <c r="S11" s="80">
        <v>0</v>
      </c>
      <c r="T11" s="80">
        <v>1</v>
      </c>
      <c r="U11" s="81">
        <f>IFERROR(T11/(Q11),"-")</f>
        <v>0.25</v>
      </c>
      <c r="V11" s="82">
        <f>IFERROR(K11/SUM(Q11:Q16),"-")</f>
        <v>9811.320754717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SUM(Y11:Y16)-SUM(K11:K16)</f>
        <v>-62560</v>
      </c>
      <c r="AC11" s="85">
        <f>SUM(Y11:Y16)/SUM(K11:K16)</f>
        <v>0.87969230769231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3</v>
      </c>
      <c r="BP11" s="120">
        <f>IF(Q11=0,"",IF(BO11=0,"",(BO11/Q11)))</f>
        <v>0.75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81</v>
      </c>
      <c r="C12" s="189" t="s">
        <v>58</v>
      </c>
      <c r="D12" s="189"/>
      <c r="E12" s="189" t="s">
        <v>82</v>
      </c>
      <c r="F12" s="189" t="s">
        <v>83</v>
      </c>
      <c r="G12" s="189" t="s">
        <v>61</v>
      </c>
      <c r="H12" s="89"/>
      <c r="I12" s="89" t="s">
        <v>79</v>
      </c>
      <c r="J12" s="190" t="s">
        <v>84</v>
      </c>
      <c r="K12" s="181"/>
      <c r="L12" s="80">
        <v>16</v>
      </c>
      <c r="M12" s="80">
        <v>0</v>
      </c>
      <c r="N12" s="80">
        <v>82</v>
      </c>
      <c r="O12" s="91">
        <v>8</v>
      </c>
      <c r="P12" s="92">
        <v>0</v>
      </c>
      <c r="Q12" s="93">
        <f>O12+P12</f>
        <v>8</v>
      </c>
      <c r="R12" s="81">
        <f>IFERROR(Q12/N12,"-")</f>
        <v>0.097560975609756</v>
      </c>
      <c r="S12" s="80">
        <v>0</v>
      </c>
      <c r="T12" s="80">
        <v>2</v>
      </c>
      <c r="U12" s="81">
        <f>IFERROR(T12/(Q12),"-")</f>
        <v>0.25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0.125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0.125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0.125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4</v>
      </c>
      <c r="BY12" s="127">
        <f>IF(Q12=0,"",IF(BX12=0,"",(BX12/Q12)))</f>
        <v>0.5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0.125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85</v>
      </c>
      <c r="C13" s="189" t="s">
        <v>58</v>
      </c>
      <c r="D13" s="189"/>
      <c r="E13" s="189" t="s">
        <v>86</v>
      </c>
      <c r="F13" s="189" t="s">
        <v>87</v>
      </c>
      <c r="G13" s="189" t="s">
        <v>61</v>
      </c>
      <c r="H13" s="89"/>
      <c r="I13" s="89" t="s">
        <v>79</v>
      </c>
      <c r="J13" s="190" t="s">
        <v>64</v>
      </c>
      <c r="K13" s="181"/>
      <c r="L13" s="80">
        <v>1</v>
      </c>
      <c r="M13" s="80">
        <v>0</v>
      </c>
      <c r="N13" s="80">
        <v>143</v>
      </c>
      <c r="O13" s="91">
        <v>1</v>
      </c>
      <c r="P13" s="92">
        <v>0</v>
      </c>
      <c r="Q13" s="93">
        <f>O13+P13</f>
        <v>1</v>
      </c>
      <c r="R13" s="81">
        <f>IFERROR(Q13/N13,"-")</f>
        <v>0.006993006993007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>
        <v>1</v>
      </c>
      <c r="BY13" s="127">
        <f>IF(Q13=0,"",IF(BX13=0,"",(BX13/Q13)))</f>
        <v>1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88</v>
      </c>
      <c r="C14" s="189" t="s">
        <v>58</v>
      </c>
      <c r="D14" s="189"/>
      <c r="E14" s="189"/>
      <c r="F14" s="189" t="s">
        <v>87</v>
      </c>
      <c r="G14" s="189" t="s">
        <v>61</v>
      </c>
      <c r="H14" s="89"/>
      <c r="I14" s="89" t="s">
        <v>79</v>
      </c>
      <c r="J14" s="89"/>
      <c r="K14" s="181"/>
      <c r="L14" s="80">
        <v>29</v>
      </c>
      <c r="M14" s="80">
        <v>0</v>
      </c>
      <c r="N14" s="80">
        <v>97</v>
      </c>
      <c r="O14" s="91">
        <v>12</v>
      </c>
      <c r="P14" s="92">
        <v>1</v>
      </c>
      <c r="Q14" s="93">
        <f>O14+P14</f>
        <v>13</v>
      </c>
      <c r="R14" s="81">
        <f>IFERROR(Q14/N14,"-")</f>
        <v>0.1340206185567</v>
      </c>
      <c r="S14" s="80">
        <v>0</v>
      </c>
      <c r="T14" s="80">
        <v>4</v>
      </c>
      <c r="U14" s="81">
        <f>IFERROR(T14/(Q14),"-")</f>
        <v>0.30769230769231</v>
      </c>
      <c r="V14" s="82"/>
      <c r="W14" s="83">
        <v>2</v>
      </c>
      <c r="X14" s="81">
        <f>IF(Q14=0,"-",W14/Q14)</f>
        <v>0.15384615384615</v>
      </c>
      <c r="Y14" s="186">
        <v>21440</v>
      </c>
      <c r="Z14" s="187">
        <f>IFERROR(Y14/Q14,"-")</f>
        <v>1649.2307692308</v>
      </c>
      <c r="AA14" s="187">
        <f>IFERROR(Y14/W14,"-")</f>
        <v>10720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0.076923076923077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4</v>
      </c>
      <c r="BG14" s="113">
        <f>IF(Q14=0,"",IF(BF14=0,"",(BF14/Q14)))</f>
        <v>0.30769230769231</v>
      </c>
      <c r="BH14" s="112">
        <v>1</v>
      </c>
      <c r="BI14" s="114">
        <f>IFERROR(BH14/BF14,"-")</f>
        <v>0.25</v>
      </c>
      <c r="BJ14" s="115">
        <v>15440</v>
      </c>
      <c r="BK14" s="116">
        <f>IFERROR(BJ14/BF14,"-")</f>
        <v>3860</v>
      </c>
      <c r="BL14" s="117"/>
      <c r="BM14" s="117"/>
      <c r="BN14" s="117">
        <v>1</v>
      </c>
      <c r="BO14" s="119">
        <v>6</v>
      </c>
      <c r="BP14" s="120">
        <f>IF(Q14=0,"",IF(BO14=0,"",(BO14/Q14)))</f>
        <v>0.46153846153846</v>
      </c>
      <c r="BQ14" s="121">
        <v>1</v>
      </c>
      <c r="BR14" s="122">
        <f>IFERROR(BQ14/BO14,"-")</f>
        <v>0.16666666666667</v>
      </c>
      <c r="BS14" s="123">
        <v>6000</v>
      </c>
      <c r="BT14" s="124">
        <f>IFERROR(BS14/BO14,"-")</f>
        <v>1000</v>
      </c>
      <c r="BU14" s="125"/>
      <c r="BV14" s="125">
        <v>1</v>
      </c>
      <c r="BW14" s="125"/>
      <c r="BX14" s="126">
        <v>1</v>
      </c>
      <c r="BY14" s="127">
        <f>IF(Q14=0,"",IF(BX14=0,"",(BX14/Q14)))</f>
        <v>0.076923076923077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0.076923076923077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2</v>
      </c>
      <c r="CQ14" s="141">
        <v>21440</v>
      </c>
      <c r="CR14" s="141">
        <v>15440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89</v>
      </c>
      <c r="C15" s="189" t="s">
        <v>58</v>
      </c>
      <c r="D15" s="189"/>
      <c r="E15" s="189" t="s">
        <v>90</v>
      </c>
      <c r="F15" s="189" t="s">
        <v>91</v>
      </c>
      <c r="G15" s="189" t="s">
        <v>61</v>
      </c>
      <c r="H15" s="89"/>
      <c r="I15" s="89" t="s">
        <v>79</v>
      </c>
      <c r="J15" s="191" t="s">
        <v>92</v>
      </c>
      <c r="K15" s="181"/>
      <c r="L15" s="80">
        <v>12</v>
      </c>
      <c r="M15" s="80">
        <v>0</v>
      </c>
      <c r="N15" s="80">
        <v>65</v>
      </c>
      <c r="O15" s="91">
        <v>5</v>
      </c>
      <c r="P15" s="92">
        <v>0</v>
      </c>
      <c r="Q15" s="93">
        <f>O15+P15</f>
        <v>5</v>
      </c>
      <c r="R15" s="81">
        <f>IFERROR(Q15/N15,"-")</f>
        <v>0.076923076923077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3000</v>
      </c>
      <c r="Z15" s="187">
        <f>IFERROR(Y15/Q15,"-")</f>
        <v>600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0.2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4</v>
      </c>
      <c r="BY15" s="127">
        <f>IF(Q15=0,"",IF(BX15=0,"",(BX15/Q15)))</f>
        <v>0.8</v>
      </c>
      <c r="BZ15" s="128">
        <v>1</v>
      </c>
      <c r="CA15" s="129">
        <f>IFERROR(BZ15/BX15,"-")</f>
        <v>0.25</v>
      </c>
      <c r="CB15" s="130">
        <v>3000</v>
      </c>
      <c r="CC15" s="131">
        <f>IFERROR(CB15/BX15,"-")</f>
        <v>750</v>
      </c>
      <c r="CD15" s="132">
        <v>1</v>
      </c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3000</v>
      </c>
      <c r="CR15" s="141">
        <v>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93</v>
      </c>
      <c r="C16" s="189" t="s">
        <v>58</v>
      </c>
      <c r="D16" s="189"/>
      <c r="E16" s="189" t="s">
        <v>72</v>
      </c>
      <c r="F16" s="189" t="s">
        <v>72</v>
      </c>
      <c r="G16" s="189" t="s">
        <v>73</v>
      </c>
      <c r="H16" s="89"/>
      <c r="I16" s="89"/>
      <c r="J16" s="89"/>
      <c r="K16" s="181"/>
      <c r="L16" s="80">
        <v>123</v>
      </c>
      <c r="M16" s="80">
        <v>67</v>
      </c>
      <c r="N16" s="80">
        <v>33</v>
      </c>
      <c r="O16" s="91">
        <v>22</v>
      </c>
      <c r="P16" s="92">
        <v>0</v>
      </c>
      <c r="Q16" s="93">
        <f>O16+P16</f>
        <v>22</v>
      </c>
      <c r="R16" s="81">
        <f>IFERROR(Q16/N16,"-")</f>
        <v>0.66666666666667</v>
      </c>
      <c r="S16" s="80">
        <v>4</v>
      </c>
      <c r="T16" s="80">
        <v>3</v>
      </c>
      <c r="U16" s="81">
        <f>IFERROR(T16/(Q16),"-")</f>
        <v>0.13636363636364</v>
      </c>
      <c r="V16" s="82"/>
      <c r="W16" s="83">
        <v>5</v>
      </c>
      <c r="X16" s="81">
        <f>IF(Q16=0,"-",W16/Q16)</f>
        <v>0.22727272727273</v>
      </c>
      <c r="Y16" s="186">
        <v>433000</v>
      </c>
      <c r="Z16" s="187">
        <f>IFERROR(Y16/Q16,"-")</f>
        <v>19681.818181818</v>
      </c>
      <c r="AA16" s="187">
        <f>IFERROR(Y16/W16,"-")</f>
        <v>86600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0.045454545454545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1</v>
      </c>
      <c r="BG16" s="113">
        <f>IF(Q16=0,"",IF(BF16=0,"",(BF16/Q16)))</f>
        <v>0.045454545454545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7</v>
      </c>
      <c r="BP16" s="120">
        <f>IF(Q16=0,"",IF(BO16=0,"",(BO16/Q16)))</f>
        <v>0.31818181818182</v>
      </c>
      <c r="BQ16" s="121">
        <v>1</v>
      </c>
      <c r="BR16" s="122">
        <f>IFERROR(BQ16/BO16,"-")</f>
        <v>0.14285714285714</v>
      </c>
      <c r="BS16" s="123">
        <v>18000</v>
      </c>
      <c r="BT16" s="124">
        <f>IFERROR(BS16/BO16,"-")</f>
        <v>2571.4285714286</v>
      </c>
      <c r="BU16" s="125"/>
      <c r="BV16" s="125"/>
      <c r="BW16" s="125">
        <v>1</v>
      </c>
      <c r="BX16" s="126">
        <v>9</v>
      </c>
      <c r="BY16" s="127">
        <f>IF(Q16=0,"",IF(BX16=0,"",(BX16/Q16)))</f>
        <v>0.40909090909091</v>
      </c>
      <c r="BZ16" s="128">
        <v>4</v>
      </c>
      <c r="CA16" s="129">
        <f>IFERROR(BZ16/BX16,"-")</f>
        <v>0.44444444444444</v>
      </c>
      <c r="CB16" s="130">
        <v>860000</v>
      </c>
      <c r="CC16" s="131">
        <f>IFERROR(CB16/BX16,"-")</f>
        <v>95555.555555556</v>
      </c>
      <c r="CD16" s="132"/>
      <c r="CE16" s="132"/>
      <c r="CF16" s="132">
        <v>4</v>
      </c>
      <c r="CG16" s="133">
        <v>4</v>
      </c>
      <c r="CH16" s="134">
        <f>IF(Q16=0,"",IF(CG16=0,"",(CG16/Q16)))</f>
        <v>0.18181818181818</v>
      </c>
      <c r="CI16" s="135">
        <v>1</v>
      </c>
      <c r="CJ16" s="136">
        <f>IFERROR(CI16/CG16,"-")</f>
        <v>0.25</v>
      </c>
      <c r="CK16" s="137">
        <v>3000</v>
      </c>
      <c r="CL16" s="138">
        <f>IFERROR(CK16/CG16,"-")</f>
        <v>750</v>
      </c>
      <c r="CM16" s="139">
        <v>1</v>
      </c>
      <c r="CN16" s="139"/>
      <c r="CO16" s="139"/>
      <c r="CP16" s="140">
        <v>5</v>
      </c>
      <c r="CQ16" s="141">
        <v>433000</v>
      </c>
      <c r="CR16" s="141">
        <v>448000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>
        <f>AC17</f>
        <v>0.12692307692308</v>
      </c>
      <c r="B17" s="189" t="s">
        <v>94</v>
      </c>
      <c r="C17" s="189" t="s">
        <v>58</v>
      </c>
      <c r="D17" s="189"/>
      <c r="E17" s="189" t="s">
        <v>95</v>
      </c>
      <c r="F17" s="189" t="s">
        <v>96</v>
      </c>
      <c r="G17" s="189" t="s">
        <v>61</v>
      </c>
      <c r="H17" s="89" t="s">
        <v>97</v>
      </c>
      <c r="I17" s="89" t="s">
        <v>98</v>
      </c>
      <c r="J17" s="89" t="s">
        <v>99</v>
      </c>
      <c r="K17" s="181">
        <v>260000</v>
      </c>
      <c r="L17" s="80">
        <v>4</v>
      </c>
      <c r="M17" s="80">
        <v>0</v>
      </c>
      <c r="N17" s="80">
        <v>42</v>
      </c>
      <c r="O17" s="91">
        <v>2</v>
      </c>
      <c r="P17" s="92">
        <v>0</v>
      </c>
      <c r="Q17" s="93">
        <f>O17+P17</f>
        <v>2</v>
      </c>
      <c r="R17" s="81">
        <f>IFERROR(Q17/N17,"-")</f>
        <v>0.047619047619048</v>
      </c>
      <c r="S17" s="80">
        <v>0</v>
      </c>
      <c r="T17" s="80">
        <v>2</v>
      </c>
      <c r="U17" s="81">
        <f>IFERROR(T17/(Q17),"-")</f>
        <v>1</v>
      </c>
      <c r="V17" s="82">
        <f>IFERROR(K17/SUM(Q17:Q20),"-")</f>
        <v>26000</v>
      </c>
      <c r="W17" s="83">
        <v>2</v>
      </c>
      <c r="X17" s="81">
        <f>IF(Q17=0,"-",W17/Q17)</f>
        <v>1</v>
      </c>
      <c r="Y17" s="186">
        <v>9000</v>
      </c>
      <c r="Z17" s="187">
        <f>IFERROR(Y17/Q17,"-")</f>
        <v>4500</v>
      </c>
      <c r="AA17" s="187">
        <f>IFERROR(Y17/W17,"-")</f>
        <v>4500</v>
      </c>
      <c r="AB17" s="181">
        <f>SUM(Y17:Y20)-SUM(K17:K20)</f>
        <v>-227000</v>
      </c>
      <c r="AC17" s="85">
        <f>SUM(Y17:Y20)/SUM(K17:K20)</f>
        <v>0.12692307692308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0.5</v>
      </c>
      <c r="BH17" s="112">
        <v>1</v>
      </c>
      <c r="BI17" s="114">
        <f>IFERROR(BH17/BF17,"-")</f>
        <v>1</v>
      </c>
      <c r="BJ17" s="115">
        <v>3000</v>
      </c>
      <c r="BK17" s="116">
        <f>IFERROR(BJ17/BF17,"-")</f>
        <v>3000</v>
      </c>
      <c r="BL17" s="117">
        <v>1</v>
      </c>
      <c r="BM17" s="117"/>
      <c r="BN17" s="117"/>
      <c r="BO17" s="119">
        <v>1</v>
      </c>
      <c r="BP17" s="120">
        <f>IF(Q17=0,"",IF(BO17=0,"",(BO17/Q17)))</f>
        <v>0.5</v>
      </c>
      <c r="BQ17" s="121">
        <v>1</v>
      </c>
      <c r="BR17" s="122">
        <f>IFERROR(BQ17/BO17,"-")</f>
        <v>1</v>
      </c>
      <c r="BS17" s="123">
        <v>6000</v>
      </c>
      <c r="BT17" s="124">
        <f>IFERROR(BS17/BO17,"-")</f>
        <v>6000</v>
      </c>
      <c r="BU17" s="125"/>
      <c r="BV17" s="125">
        <v>1</v>
      </c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9000</v>
      </c>
      <c r="CR17" s="141">
        <v>6000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100</v>
      </c>
      <c r="C18" s="189" t="s">
        <v>58</v>
      </c>
      <c r="D18" s="189"/>
      <c r="E18" s="189" t="s">
        <v>101</v>
      </c>
      <c r="F18" s="189" t="s">
        <v>102</v>
      </c>
      <c r="G18" s="189" t="s">
        <v>103</v>
      </c>
      <c r="H18" s="89"/>
      <c r="I18" s="89" t="s">
        <v>98</v>
      </c>
      <c r="J18" s="89" t="s">
        <v>104</v>
      </c>
      <c r="K18" s="181"/>
      <c r="L18" s="80">
        <v>5</v>
      </c>
      <c r="M18" s="80">
        <v>0</v>
      </c>
      <c r="N18" s="80">
        <v>23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105</v>
      </c>
      <c r="C19" s="189" t="s">
        <v>58</v>
      </c>
      <c r="D19" s="189"/>
      <c r="E19" s="189" t="s">
        <v>106</v>
      </c>
      <c r="F19" s="189" t="s">
        <v>107</v>
      </c>
      <c r="G19" s="189" t="s">
        <v>61</v>
      </c>
      <c r="H19" s="89"/>
      <c r="I19" s="89" t="s">
        <v>98</v>
      </c>
      <c r="J19" s="89" t="s">
        <v>108</v>
      </c>
      <c r="K19" s="181"/>
      <c r="L19" s="80">
        <v>1</v>
      </c>
      <c r="M19" s="80">
        <v>0</v>
      </c>
      <c r="N19" s="80">
        <v>12</v>
      </c>
      <c r="O19" s="91">
        <v>0</v>
      </c>
      <c r="P19" s="92">
        <v>0</v>
      </c>
      <c r="Q19" s="93">
        <f>O19+P19</f>
        <v>0</v>
      </c>
      <c r="R19" s="81">
        <f>IFERROR(Q19/N19,"-")</f>
        <v>0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109</v>
      </c>
      <c r="C20" s="189" t="s">
        <v>58</v>
      </c>
      <c r="D20" s="189"/>
      <c r="E20" s="189" t="s">
        <v>72</v>
      </c>
      <c r="F20" s="189" t="s">
        <v>72</v>
      </c>
      <c r="G20" s="189" t="s">
        <v>73</v>
      </c>
      <c r="H20" s="89"/>
      <c r="I20" s="89"/>
      <c r="J20" s="89"/>
      <c r="K20" s="181"/>
      <c r="L20" s="80">
        <v>33</v>
      </c>
      <c r="M20" s="80">
        <v>28</v>
      </c>
      <c r="N20" s="80">
        <v>10</v>
      </c>
      <c r="O20" s="91">
        <v>8</v>
      </c>
      <c r="P20" s="92">
        <v>0</v>
      </c>
      <c r="Q20" s="93">
        <f>O20+P20</f>
        <v>8</v>
      </c>
      <c r="R20" s="81">
        <f>IFERROR(Q20/N20,"-")</f>
        <v>0.8</v>
      </c>
      <c r="S20" s="80">
        <v>1</v>
      </c>
      <c r="T20" s="80">
        <v>2</v>
      </c>
      <c r="U20" s="81">
        <f>IFERROR(T20/(Q20),"-")</f>
        <v>0.25</v>
      </c>
      <c r="V20" s="82"/>
      <c r="W20" s="83">
        <v>2</v>
      </c>
      <c r="X20" s="81">
        <f>IF(Q20=0,"-",W20/Q20)</f>
        <v>0.25</v>
      </c>
      <c r="Y20" s="186">
        <v>24000</v>
      </c>
      <c r="Z20" s="187">
        <f>IFERROR(Y20/Q20,"-")</f>
        <v>3000</v>
      </c>
      <c r="AA20" s="187">
        <f>IFERROR(Y20/W20,"-")</f>
        <v>12000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0.125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4</v>
      </c>
      <c r="BY20" s="127">
        <f>IF(Q20=0,"",IF(BX20=0,"",(BX20/Q20)))</f>
        <v>0.5</v>
      </c>
      <c r="BZ20" s="128">
        <v>2</v>
      </c>
      <c r="CA20" s="129">
        <f>IFERROR(BZ20/BX20,"-")</f>
        <v>0.5</v>
      </c>
      <c r="CB20" s="130">
        <v>271000</v>
      </c>
      <c r="CC20" s="131">
        <f>IFERROR(CB20/BX20,"-")</f>
        <v>67750</v>
      </c>
      <c r="CD20" s="132"/>
      <c r="CE20" s="132"/>
      <c r="CF20" s="132">
        <v>2</v>
      </c>
      <c r="CG20" s="133">
        <v>3</v>
      </c>
      <c r="CH20" s="134">
        <f>IF(Q20=0,"",IF(CG20=0,"",(CG20/Q20)))</f>
        <v>0.375</v>
      </c>
      <c r="CI20" s="135">
        <v>1</v>
      </c>
      <c r="CJ20" s="136">
        <f>IFERROR(CI20/CG20,"-")</f>
        <v>0.33333333333333</v>
      </c>
      <c r="CK20" s="137">
        <v>5000</v>
      </c>
      <c r="CL20" s="138">
        <f>IFERROR(CK20/CG20,"-")</f>
        <v>1666.6666666667</v>
      </c>
      <c r="CM20" s="139">
        <v>1</v>
      </c>
      <c r="CN20" s="139"/>
      <c r="CO20" s="139"/>
      <c r="CP20" s="140">
        <v>2</v>
      </c>
      <c r="CQ20" s="141">
        <v>24000</v>
      </c>
      <c r="CR20" s="141">
        <v>252000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>
        <f>AC21</f>
        <v>0.2</v>
      </c>
      <c r="B21" s="189" t="s">
        <v>110</v>
      </c>
      <c r="C21" s="189" t="s">
        <v>58</v>
      </c>
      <c r="D21" s="189"/>
      <c r="E21" s="189" t="s">
        <v>95</v>
      </c>
      <c r="F21" s="189" t="s">
        <v>96</v>
      </c>
      <c r="G21" s="189" t="s">
        <v>61</v>
      </c>
      <c r="H21" s="89" t="s">
        <v>111</v>
      </c>
      <c r="I21" s="89" t="s">
        <v>112</v>
      </c>
      <c r="J21" s="89" t="s">
        <v>99</v>
      </c>
      <c r="K21" s="181">
        <v>200000</v>
      </c>
      <c r="L21" s="80">
        <v>15</v>
      </c>
      <c r="M21" s="80">
        <v>0</v>
      </c>
      <c r="N21" s="80">
        <v>38</v>
      </c>
      <c r="O21" s="91">
        <v>5</v>
      </c>
      <c r="P21" s="92">
        <v>0</v>
      </c>
      <c r="Q21" s="93">
        <f>O21+P21</f>
        <v>5</v>
      </c>
      <c r="R21" s="81">
        <f>IFERROR(Q21/N21,"-")</f>
        <v>0.13157894736842</v>
      </c>
      <c r="S21" s="80">
        <v>3</v>
      </c>
      <c r="T21" s="80">
        <v>2</v>
      </c>
      <c r="U21" s="81">
        <f>IFERROR(T21/(Q21),"-")</f>
        <v>0.4</v>
      </c>
      <c r="V21" s="82">
        <f>IFERROR(K21/SUM(Q21:Q24),"-")</f>
        <v>9523.8095238095</v>
      </c>
      <c r="W21" s="83">
        <v>2</v>
      </c>
      <c r="X21" s="81">
        <f>IF(Q21=0,"-",W21/Q21)</f>
        <v>0.4</v>
      </c>
      <c r="Y21" s="186">
        <v>6000</v>
      </c>
      <c r="Z21" s="187">
        <f>IFERROR(Y21/Q21,"-")</f>
        <v>1200</v>
      </c>
      <c r="AA21" s="187">
        <f>IFERROR(Y21/W21,"-")</f>
        <v>3000</v>
      </c>
      <c r="AB21" s="181">
        <f>SUM(Y21:Y24)-SUM(K21:K24)</f>
        <v>-160000</v>
      </c>
      <c r="AC21" s="85">
        <f>SUM(Y21:Y24)/SUM(K21:K24)</f>
        <v>0.2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0.2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2</v>
      </c>
      <c r="BP21" s="120">
        <f>IF(Q21=0,"",IF(BO21=0,"",(BO21/Q21)))</f>
        <v>0.4</v>
      </c>
      <c r="BQ21" s="121">
        <v>1</v>
      </c>
      <c r="BR21" s="122">
        <f>IFERROR(BQ21/BO21,"-")</f>
        <v>0.5</v>
      </c>
      <c r="BS21" s="123">
        <v>3000</v>
      </c>
      <c r="BT21" s="124">
        <f>IFERROR(BS21/BO21,"-")</f>
        <v>1500</v>
      </c>
      <c r="BU21" s="125">
        <v>1</v>
      </c>
      <c r="BV21" s="125"/>
      <c r="BW21" s="125"/>
      <c r="BX21" s="126">
        <v>2</v>
      </c>
      <c r="BY21" s="127">
        <f>IF(Q21=0,"",IF(BX21=0,"",(BX21/Q21)))</f>
        <v>0.4</v>
      </c>
      <c r="BZ21" s="128">
        <v>1</v>
      </c>
      <c r="CA21" s="129">
        <f>IFERROR(BZ21/BX21,"-")</f>
        <v>0.5</v>
      </c>
      <c r="CB21" s="130">
        <v>3000</v>
      </c>
      <c r="CC21" s="131">
        <f>IFERROR(CB21/BX21,"-")</f>
        <v>1500</v>
      </c>
      <c r="CD21" s="132">
        <v>1</v>
      </c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2</v>
      </c>
      <c r="CQ21" s="141">
        <v>6000</v>
      </c>
      <c r="CR21" s="141">
        <v>3000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113</v>
      </c>
      <c r="C22" s="189" t="s">
        <v>58</v>
      </c>
      <c r="D22" s="189"/>
      <c r="E22" s="189" t="s">
        <v>101</v>
      </c>
      <c r="F22" s="189" t="s">
        <v>102</v>
      </c>
      <c r="G22" s="189" t="s">
        <v>103</v>
      </c>
      <c r="H22" s="89"/>
      <c r="I22" s="89" t="s">
        <v>112</v>
      </c>
      <c r="J22" s="89" t="s">
        <v>104</v>
      </c>
      <c r="K22" s="181"/>
      <c r="L22" s="80">
        <v>7</v>
      </c>
      <c r="M22" s="80">
        <v>0</v>
      </c>
      <c r="N22" s="80">
        <v>32</v>
      </c>
      <c r="O22" s="91">
        <v>5</v>
      </c>
      <c r="P22" s="92">
        <v>0</v>
      </c>
      <c r="Q22" s="93">
        <f>O22+P22</f>
        <v>5</v>
      </c>
      <c r="R22" s="81">
        <f>IFERROR(Q22/N22,"-")</f>
        <v>0.15625</v>
      </c>
      <c r="S22" s="80">
        <v>0</v>
      </c>
      <c r="T22" s="80">
        <v>3</v>
      </c>
      <c r="U22" s="81">
        <f>IFERROR(T22/(Q22),"-")</f>
        <v>0.6</v>
      </c>
      <c r="V22" s="82"/>
      <c r="W22" s="83">
        <v>2</v>
      </c>
      <c r="X22" s="81">
        <f>IF(Q22=0,"-",W22/Q22)</f>
        <v>0.4</v>
      </c>
      <c r="Y22" s="186">
        <v>13000</v>
      </c>
      <c r="Z22" s="187">
        <f>IFERROR(Y22/Q22,"-")</f>
        <v>2600</v>
      </c>
      <c r="AA22" s="187">
        <f>IFERROR(Y22/W22,"-")</f>
        <v>6500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5</v>
      </c>
      <c r="BP22" s="120">
        <f>IF(Q22=0,"",IF(BO22=0,"",(BO22/Q22)))</f>
        <v>1</v>
      </c>
      <c r="BQ22" s="121">
        <v>2</v>
      </c>
      <c r="BR22" s="122">
        <f>IFERROR(BQ22/BO22,"-")</f>
        <v>0.4</v>
      </c>
      <c r="BS22" s="123">
        <v>13000</v>
      </c>
      <c r="BT22" s="124">
        <f>IFERROR(BS22/BO22,"-")</f>
        <v>2600</v>
      </c>
      <c r="BU22" s="125">
        <v>1</v>
      </c>
      <c r="BV22" s="125">
        <v>1</v>
      </c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2</v>
      </c>
      <c r="CQ22" s="141">
        <v>13000</v>
      </c>
      <c r="CR22" s="141">
        <v>10000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114</v>
      </c>
      <c r="C23" s="189" t="s">
        <v>58</v>
      </c>
      <c r="D23" s="189"/>
      <c r="E23" s="189" t="s">
        <v>106</v>
      </c>
      <c r="F23" s="189" t="s">
        <v>107</v>
      </c>
      <c r="G23" s="189" t="s">
        <v>61</v>
      </c>
      <c r="H23" s="89"/>
      <c r="I23" s="89" t="s">
        <v>112</v>
      </c>
      <c r="J23" s="89" t="s">
        <v>108</v>
      </c>
      <c r="K23" s="181"/>
      <c r="L23" s="80">
        <v>9</v>
      </c>
      <c r="M23" s="80">
        <v>0</v>
      </c>
      <c r="N23" s="80">
        <v>32</v>
      </c>
      <c r="O23" s="91">
        <v>4</v>
      </c>
      <c r="P23" s="92">
        <v>0</v>
      </c>
      <c r="Q23" s="93">
        <f>O23+P23</f>
        <v>4</v>
      </c>
      <c r="R23" s="81">
        <f>IFERROR(Q23/N23,"-")</f>
        <v>0.125</v>
      </c>
      <c r="S23" s="80">
        <v>0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0.25</v>
      </c>
      <c r="Y23" s="186">
        <v>10000</v>
      </c>
      <c r="Z23" s="187">
        <f>IFERROR(Y23/Q23,"-")</f>
        <v>2500</v>
      </c>
      <c r="AA23" s="187">
        <f>IFERROR(Y23/W23,"-")</f>
        <v>10000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4</v>
      </c>
      <c r="BP23" s="120">
        <f>IF(Q23=0,"",IF(BO23=0,"",(BO23/Q23)))</f>
        <v>1</v>
      </c>
      <c r="BQ23" s="121">
        <v>1</v>
      </c>
      <c r="BR23" s="122">
        <f>IFERROR(BQ23/BO23,"-")</f>
        <v>0.25</v>
      </c>
      <c r="BS23" s="123">
        <v>10000</v>
      </c>
      <c r="BT23" s="124">
        <f>IFERROR(BS23/BO23,"-")</f>
        <v>2500</v>
      </c>
      <c r="BU23" s="125"/>
      <c r="BV23" s="125">
        <v>1</v>
      </c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10000</v>
      </c>
      <c r="CR23" s="141">
        <v>10000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115</v>
      </c>
      <c r="C24" s="189" t="s">
        <v>58</v>
      </c>
      <c r="D24" s="189"/>
      <c r="E24" s="189" t="s">
        <v>72</v>
      </c>
      <c r="F24" s="189" t="s">
        <v>72</v>
      </c>
      <c r="G24" s="189" t="s">
        <v>73</v>
      </c>
      <c r="H24" s="89"/>
      <c r="I24" s="89"/>
      <c r="J24" s="89"/>
      <c r="K24" s="181"/>
      <c r="L24" s="80">
        <v>52</v>
      </c>
      <c r="M24" s="80">
        <v>31</v>
      </c>
      <c r="N24" s="80">
        <v>16</v>
      </c>
      <c r="O24" s="91">
        <v>7</v>
      </c>
      <c r="P24" s="92">
        <v>0</v>
      </c>
      <c r="Q24" s="93">
        <f>O24+P24</f>
        <v>7</v>
      </c>
      <c r="R24" s="81">
        <f>IFERROR(Q24/N24,"-")</f>
        <v>0.4375</v>
      </c>
      <c r="S24" s="80">
        <v>0</v>
      </c>
      <c r="T24" s="80">
        <v>0</v>
      </c>
      <c r="U24" s="81">
        <f>IFERROR(T24/(Q24),"-")</f>
        <v>0</v>
      </c>
      <c r="V24" s="82"/>
      <c r="W24" s="83">
        <v>2</v>
      </c>
      <c r="X24" s="81">
        <f>IF(Q24=0,"-",W24/Q24)</f>
        <v>0.28571428571429</v>
      </c>
      <c r="Y24" s="186">
        <v>11000</v>
      </c>
      <c r="Z24" s="187">
        <f>IFERROR(Y24/Q24,"-")</f>
        <v>1571.4285714286</v>
      </c>
      <c r="AA24" s="187">
        <f>IFERROR(Y24/W24,"-")</f>
        <v>5500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0.28571428571429</v>
      </c>
      <c r="BQ24" s="121">
        <v>1</v>
      </c>
      <c r="BR24" s="122">
        <f>IFERROR(BQ24/BO24,"-")</f>
        <v>0.5</v>
      </c>
      <c r="BS24" s="123">
        <v>3000</v>
      </c>
      <c r="BT24" s="124">
        <f>IFERROR(BS24/BO24,"-")</f>
        <v>1500</v>
      </c>
      <c r="BU24" s="125">
        <v>1</v>
      </c>
      <c r="BV24" s="125"/>
      <c r="BW24" s="125"/>
      <c r="BX24" s="126">
        <v>4</v>
      </c>
      <c r="BY24" s="127">
        <f>IF(Q24=0,"",IF(BX24=0,"",(BX24/Q24)))</f>
        <v>0.57142857142857</v>
      </c>
      <c r="BZ24" s="128">
        <v>1</v>
      </c>
      <c r="CA24" s="129">
        <f>IFERROR(BZ24/BX24,"-")</f>
        <v>0.25</v>
      </c>
      <c r="CB24" s="130">
        <v>8000</v>
      </c>
      <c r="CC24" s="131">
        <f>IFERROR(CB24/BX24,"-")</f>
        <v>2000</v>
      </c>
      <c r="CD24" s="132"/>
      <c r="CE24" s="132">
        <v>1</v>
      </c>
      <c r="CF24" s="132"/>
      <c r="CG24" s="133">
        <v>1</v>
      </c>
      <c r="CH24" s="134">
        <f>IF(Q24=0,"",IF(CG24=0,"",(CG24/Q24)))</f>
        <v>0.14285714285714</v>
      </c>
      <c r="CI24" s="135">
        <v>1</v>
      </c>
      <c r="CJ24" s="136">
        <f>IFERROR(CI24/CG24,"-")</f>
        <v>1</v>
      </c>
      <c r="CK24" s="137">
        <v>44000</v>
      </c>
      <c r="CL24" s="138">
        <f>IFERROR(CK24/CG24,"-")</f>
        <v>44000</v>
      </c>
      <c r="CM24" s="139"/>
      <c r="CN24" s="139"/>
      <c r="CO24" s="139">
        <v>1</v>
      </c>
      <c r="CP24" s="140">
        <v>2</v>
      </c>
      <c r="CQ24" s="141">
        <v>11000</v>
      </c>
      <c r="CR24" s="141">
        <v>44000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0.59166666666667</v>
      </c>
      <c r="B25" s="189" t="s">
        <v>116</v>
      </c>
      <c r="C25" s="189" t="s">
        <v>58</v>
      </c>
      <c r="D25" s="189"/>
      <c r="E25" s="189" t="s">
        <v>117</v>
      </c>
      <c r="F25" s="189" t="s">
        <v>77</v>
      </c>
      <c r="G25" s="189" t="s">
        <v>103</v>
      </c>
      <c r="H25" s="89" t="s">
        <v>62</v>
      </c>
      <c r="I25" s="89" t="s">
        <v>118</v>
      </c>
      <c r="J25" s="191" t="s">
        <v>119</v>
      </c>
      <c r="K25" s="181">
        <v>120000</v>
      </c>
      <c r="L25" s="80">
        <v>25</v>
      </c>
      <c r="M25" s="80">
        <v>0</v>
      </c>
      <c r="N25" s="80">
        <v>88</v>
      </c>
      <c r="O25" s="91">
        <v>9</v>
      </c>
      <c r="P25" s="92">
        <v>0</v>
      </c>
      <c r="Q25" s="93">
        <f>O25+P25</f>
        <v>9</v>
      </c>
      <c r="R25" s="81">
        <f>IFERROR(Q25/N25,"-")</f>
        <v>0.10227272727273</v>
      </c>
      <c r="S25" s="80">
        <v>0</v>
      </c>
      <c r="T25" s="80">
        <v>4</v>
      </c>
      <c r="U25" s="81">
        <f>IFERROR(T25/(Q25),"-")</f>
        <v>0.44444444444444</v>
      </c>
      <c r="V25" s="82">
        <f>IFERROR(K25/SUM(Q25:Q26),"-")</f>
        <v>9230.7692307692</v>
      </c>
      <c r="W25" s="83">
        <v>3</v>
      </c>
      <c r="X25" s="81">
        <f>IF(Q25=0,"-",W25/Q25)</f>
        <v>0.33333333333333</v>
      </c>
      <c r="Y25" s="186">
        <v>71000</v>
      </c>
      <c r="Z25" s="187">
        <f>IFERROR(Y25/Q25,"-")</f>
        <v>7888.8888888889</v>
      </c>
      <c r="AA25" s="187">
        <f>IFERROR(Y25/W25,"-")</f>
        <v>23666.666666667</v>
      </c>
      <c r="AB25" s="181">
        <f>SUM(Y25:Y26)-SUM(K25:K26)</f>
        <v>-49000</v>
      </c>
      <c r="AC25" s="85">
        <f>SUM(Y25:Y26)/SUM(K25:K26)</f>
        <v>0.59166666666667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5</v>
      </c>
      <c r="BG25" s="113">
        <f>IF(Q25=0,"",IF(BF25=0,"",(BF25/Q25)))</f>
        <v>0.55555555555556</v>
      </c>
      <c r="BH25" s="112">
        <v>2</v>
      </c>
      <c r="BI25" s="114">
        <f>IFERROR(BH25/BF25,"-")</f>
        <v>0.4</v>
      </c>
      <c r="BJ25" s="115">
        <v>51000</v>
      </c>
      <c r="BK25" s="116">
        <f>IFERROR(BJ25/BF25,"-")</f>
        <v>10200</v>
      </c>
      <c r="BL25" s="117"/>
      <c r="BM25" s="117"/>
      <c r="BN25" s="117">
        <v>2</v>
      </c>
      <c r="BO25" s="119">
        <v>2</v>
      </c>
      <c r="BP25" s="120">
        <f>IF(Q25=0,"",IF(BO25=0,"",(BO25/Q25)))</f>
        <v>0.22222222222222</v>
      </c>
      <c r="BQ25" s="121">
        <v>1</v>
      </c>
      <c r="BR25" s="122">
        <f>IFERROR(BQ25/BO25,"-")</f>
        <v>0.5</v>
      </c>
      <c r="BS25" s="123">
        <v>20000</v>
      </c>
      <c r="BT25" s="124">
        <f>IFERROR(BS25/BO25,"-")</f>
        <v>10000</v>
      </c>
      <c r="BU25" s="125"/>
      <c r="BV25" s="125">
        <v>1</v>
      </c>
      <c r="BW25" s="125"/>
      <c r="BX25" s="126">
        <v>2</v>
      </c>
      <c r="BY25" s="127">
        <f>IF(Q25=0,"",IF(BX25=0,"",(BX25/Q25)))</f>
        <v>0.22222222222222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3</v>
      </c>
      <c r="CQ25" s="141">
        <v>71000</v>
      </c>
      <c r="CR25" s="141">
        <v>26000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120</v>
      </c>
      <c r="C26" s="189" t="s">
        <v>58</v>
      </c>
      <c r="D26" s="189"/>
      <c r="E26" s="189" t="s">
        <v>117</v>
      </c>
      <c r="F26" s="189" t="s">
        <v>77</v>
      </c>
      <c r="G26" s="189" t="s">
        <v>73</v>
      </c>
      <c r="H26" s="89"/>
      <c r="I26" s="89"/>
      <c r="J26" s="89"/>
      <c r="K26" s="181"/>
      <c r="L26" s="80">
        <v>37</v>
      </c>
      <c r="M26" s="80">
        <v>28</v>
      </c>
      <c r="N26" s="80">
        <v>11</v>
      </c>
      <c r="O26" s="91">
        <v>4</v>
      </c>
      <c r="P26" s="92">
        <v>0</v>
      </c>
      <c r="Q26" s="93">
        <f>O26+P26</f>
        <v>4</v>
      </c>
      <c r="R26" s="81">
        <f>IFERROR(Q26/N26,"-")</f>
        <v>0.36363636363636</v>
      </c>
      <c r="S26" s="80">
        <v>0</v>
      </c>
      <c r="T26" s="80">
        <v>2</v>
      </c>
      <c r="U26" s="81">
        <f>IFERROR(T26/(Q26),"-")</f>
        <v>0.5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4</v>
      </c>
      <c r="BP26" s="120">
        <f>IF(Q26=0,"",IF(BO26=0,"",(BO26/Q26)))</f>
        <v>1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10.933333333333</v>
      </c>
      <c r="B27" s="189" t="s">
        <v>121</v>
      </c>
      <c r="C27" s="189" t="s">
        <v>58</v>
      </c>
      <c r="D27" s="189"/>
      <c r="E27" s="189" t="s">
        <v>86</v>
      </c>
      <c r="F27" s="189" t="s">
        <v>122</v>
      </c>
      <c r="G27" s="189" t="s">
        <v>61</v>
      </c>
      <c r="H27" s="89" t="s">
        <v>62</v>
      </c>
      <c r="I27" s="89" t="s">
        <v>118</v>
      </c>
      <c r="J27" s="191" t="s">
        <v>92</v>
      </c>
      <c r="K27" s="181">
        <v>120000</v>
      </c>
      <c r="L27" s="80">
        <v>0</v>
      </c>
      <c r="M27" s="80">
        <v>0</v>
      </c>
      <c r="N27" s="80">
        <v>97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>
        <f>IFERROR(K27/SUM(Q27:Q29),"-")</f>
        <v>7500</v>
      </c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>
        <f>SUM(Y27:Y29)-SUM(K27:K29)</f>
        <v>1192000</v>
      </c>
      <c r="AC27" s="85">
        <f>SUM(Y27:Y29)/SUM(K27:K29)</f>
        <v>10.933333333333</v>
      </c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123</v>
      </c>
      <c r="C28" s="189" t="s">
        <v>58</v>
      </c>
      <c r="D28" s="189"/>
      <c r="E28" s="189" t="s">
        <v>124</v>
      </c>
      <c r="F28" s="189" t="s">
        <v>122</v>
      </c>
      <c r="G28" s="189" t="s">
        <v>61</v>
      </c>
      <c r="H28" s="89"/>
      <c r="I28" s="89"/>
      <c r="J28" s="89"/>
      <c r="K28" s="181"/>
      <c r="L28" s="80">
        <v>31</v>
      </c>
      <c r="M28" s="80">
        <v>0</v>
      </c>
      <c r="N28" s="80">
        <v>98</v>
      </c>
      <c r="O28" s="91">
        <v>10</v>
      </c>
      <c r="P28" s="92">
        <v>0</v>
      </c>
      <c r="Q28" s="93">
        <f>O28+P28</f>
        <v>10</v>
      </c>
      <c r="R28" s="81">
        <f>IFERROR(Q28/N28,"-")</f>
        <v>0.10204081632653</v>
      </c>
      <c r="S28" s="80">
        <v>1</v>
      </c>
      <c r="T28" s="80">
        <v>3</v>
      </c>
      <c r="U28" s="81">
        <f>IFERROR(T28/(Q28),"-")</f>
        <v>0.3</v>
      </c>
      <c r="V28" s="82"/>
      <c r="W28" s="83">
        <v>2</v>
      </c>
      <c r="X28" s="81">
        <f>IF(Q28=0,"-",W28/Q28)</f>
        <v>0.2</v>
      </c>
      <c r="Y28" s="186">
        <v>113000</v>
      </c>
      <c r="Z28" s="187">
        <f>IFERROR(Y28/Q28,"-")</f>
        <v>11300</v>
      </c>
      <c r="AA28" s="187">
        <f>IFERROR(Y28/W28,"-")</f>
        <v>56500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0.1</v>
      </c>
      <c r="AP28" s="100">
        <v>1</v>
      </c>
      <c r="AQ28" s="102">
        <f>IFERROR(AP28/AN28,"-")</f>
        <v>1</v>
      </c>
      <c r="AR28" s="103">
        <v>110000</v>
      </c>
      <c r="AS28" s="104">
        <f>IFERROR(AR28/AN28,"-")</f>
        <v>110000</v>
      </c>
      <c r="AT28" s="105"/>
      <c r="AU28" s="105"/>
      <c r="AV28" s="105">
        <v>1</v>
      </c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2</v>
      </c>
      <c r="BG28" s="113">
        <f>IF(Q28=0,"",IF(BF28=0,"",(BF28/Q28)))</f>
        <v>0.2</v>
      </c>
      <c r="BH28" s="112">
        <v>2</v>
      </c>
      <c r="BI28" s="114">
        <f>IFERROR(BH28/BF28,"-")</f>
        <v>1</v>
      </c>
      <c r="BJ28" s="115">
        <v>6000</v>
      </c>
      <c r="BK28" s="116">
        <f>IFERROR(BJ28/BF28,"-")</f>
        <v>3000</v>
      </c>
      <c r="BL28" s="117">
        <v>2</v>
      </c>
      <c r="BM28" s="117"/>
      <c r="BN28" s="117"/>
      <c r="BO28" s="119">
        <v>5</v>
      </c>
      <c r="BP28" s="120">
        <f>IF(Q28=0,"",IF(BO28=0,"",(BO28/Q28)))</f>
        <v>0.5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0.1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0.1</v>
      </c>
      <c r="CI28" s="135">
        <v>1</v>
      </c>
      <c r="CJ28" s="136">
        <f>IFERROR(CI28/CG28,"-")</f>
        <v>1</v>
      </c>
      <c r="CK28" s="137">
        <v>110000</v>
      </c>
      <c r="CL28" s="138">
        <f>IFERROR(CK28/CG28,"-")</f>
        <v>110000</v>
      </c>
      <c r="CM28" s="139"/>
      <c r="CN28" s="139"/>
      <c r="CO28" s="139">
        <v>1</v>
      </c>
      <c r="CP28" s="140">
        <v>2</v>
      </c>
      <c r="CQ28" s="141">
        <v>113000</v>
      </c>
      <c r="CR28" s="141">
        <v>110000</v>
      </c>
      <c r="CS28" s="141"/>
      <c r="CT28" s="142" t="str">
        <f>IF(AND(CR28=0,CS28=0),"",IF(AND(CR28&lt;=100000,CS28&lt;=100000),"",IF(CR28/CQ28&gt;0.7,"男高",IF(CS28/CQ28&gt;0.7,"女高",""))))</f>
        <v>男高</v>
      </c>
    </row>
    <row r="29" spans="1:99">
      <c r="A29" s="79"/>
      <c r="B29" s="189" t="s">
        <v>125</v>
      </c>
      <c r="C29" s="189" t="s">
        <v>58</v>
      </c>
      <c r="D29" s="189"/>
      <c r="E29" s="189" t="s">
        <v>124</v>
      </c>
      <c r="F29" s="189" t="s">
        <v>122</v>
      </c>
      <c r="G29" s="189" t="s">
        <v>73</v>
      </c>
      <c r="H29" s="89"/>
      <c r="I29" s="89"/>
      <c r="J29" s="89"/>
      <c r="K29" s="181"/>
      <c r="L29" s="80">
        <v>44</v>
      </c>
      <c r="M29" s="80">
        <v>20</v>
      </c>
      <c r="N29" s="80">
        <v>8</v>
      </c>
      <c r="O29" s="91">
        <v>6</v>
      </c>
      <c r="P29" s="92">
        <v>0</v>
      </c>
      <c r="Q29" s="93">
        <f>O29+P29</f>
        <v>6</v>
      </c>
      <c r="R29" s="81">
        <f>IFERROR(Q29/N29,"-")</f>
        <v>0.75</v>
      </c>
      <c r="S29" s="80">
        <v>1</v>
      </c>
      <c r="T29" s="80">
        <v>1</v>
      </c>
      <c r="U29" s="81">
        <f>IFERROR(T29/(Q29),"-")</f>
        <v>0.16666666666667</v>
      </c>
      <c r="V29" s="82"/>
      <c r="W29" s="83">
        <v>1</v>
      </c>
      <c r="X29" s="81">
        <f>IF(Q29=0,"-",W29/Q29)</f>
        <v>0.16666666666667</v>
      </c>
      <c r="Y29" s="186">
        <v>1199000</v>
      </c>
      <c r="Z29" s="187">
        <f>IFERROR(Y29/Q29,"-")</f>
        <v>199833.33333333</v>
      </c>
      <c r="AA29" s="187">
        <f>IFERROR(Y29/W29,"-")</f>
        <v>1199000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0.16666666666667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0.16666666666667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2</v>
      </c>
      <c r="BP29" s="120">
        <f>IF(Q29=0,"",IF(BO29=0,"",(BO29/Q29)))</f>
        <v>0.33333333333333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0.16666666666667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1</v>
      </c>
      <c r="CH29" s="134">
        <f>IF(Q29=0,"",IF(CG29=0,"",(CG29/Q29)))</f>
        <v>0.16666666666667</v>
      </c>
      <c r="CI29" s="135">
        <v>1</v>
      </c>
      <c r="CJ29" s="136">
        <f>IFERROR(CI29/CG29,"-")</f>
        <v>1</v>
      </c>
      <c r="CK29" s="137">
        <v>1199000</v>
      </c>
      <c r="CL29" s="138">
        <f>IFERROR(CK29/CG29,"-")</f>
        <v>1199000</v>
      </c>
      <c r="CM29" s="139"/>
      <c r="CN29" s="139"/>
      <c r="CO29" s="139">
        <v>1</v>
      </c>
      <c r="CP29" s="140">
        <v>1</v>
      </c>
      <c r="CQ29" s="141">
        <v>1199000</v>
      </c>
      <c r="CR29" s="141">
        <v>1199000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>
        <f>AC30</f>
        <v>0.13333333333333</v>
      </c>
      <c r="B30" s="189" t="s">
        <v>126</v>
      </c>
      <c r="C30" s="189" t="s">
        <v>58</v>
      </c>
      <c r="D30" s="189"/>
      <c r="E30" s="189" t="s">
        <v>117</v>
      </c>
      <c r="F30" s="189" t="s">
        <v>77</v>
      </c>
      <c r="G30" s="189" t="s">
        <v>103</v>
      </c>
      <c r="H30" s="89" t="s">
        <v>66</v>
      </c>
      <c r="I30" s="89" t="s">
        <v>118</v>
      </c>
      <c r="J30" s="191" t="s">
        <v>119</v>
      </c>
      <c r="K30" s="181">
        <v>150000</v>
      </c>
      <c r="L30" s="80">
        <v>12</v>
      </c>
      <c r="M30" s="80">
        <v>0</v>
      </c>
      <c r="N30" s="80">
        <v>58</v>
      </c>
      <c r="O30" s="91">
        <v>3</v>
      </c>
      <c r="P30" s="92">
        <v>0</v>
      </c>
      <c r="Q30" s="93">
        <f>O30+P30</f>
        <v>3</v>
      </c>
      <c r="R30" s="81">
        <f>IFERROR(Q30/N30,"-")</f>
        <v>0.051724137931034</v>
      </c>
      <c r="S30" s="80">
        <v>0</v>
      </c>
      <c r="T30" s="80">
        <v>2</v>
      </c>
      <c r="U30" s="81">
        <f>IFERROR(T30/(Q30),"-")</f>
        <v>0.66666666666667</v>
      </c>
      <c r="V30" s="82">
        <f>IFERROR(K30/SUM(Q30:Q31),"-")</f>
        <v>25000</v>
      </c>
      <c r="W30" s="83">
        <v>2</v>
      </c>
      <c r="X30" s="81">
        <f>IF(Q30=0,"-",W30/Q30)</f>
        <v>0.66666666666667</v>
      </c>
      <c r="Y30" s="186">
        <v>15000</v>
      </c>
      <c r="Z30" s="187">
        <f>IFERROR(Y30/Q30,"-")</f>
        <v>5000</v>
      </c>
      <c r="AA30" s="187">
        <f>IFERROR(Y30/W30,"-")</f>
        <v>7500</v>
      </c>
      <c r="AB30" s="181">
        <f>SUM(Y30:Y31)-SUM(K30:K31)</f>
        <v>-130000</v>
      </c>
      <c r="AC30" s="85">
        <f>SUM(Y30:Y31)/SUM(K30:K31)</f>
        <v>0.13333333333333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2</v>
      </c>
      <c r="BG30" s="113">
        <f>IF(Q30=0,"",IF(BF30=0,"",(BF30/Q30)))</f>
        <v>0.66666666666667</v>
      </c>
      <c r="BH30" s="112">
        <v>1</v>
      </c>
      <c r="BI30" s="114">
        <f>IFERROR(BH30/BF30,"-")</f>
        <v>0.5</v>
      </c>
      <c r="BJ30" s="115">
        <v>3000</v>
      </c>
      <c r="BK30" s="116">
        <f>IFERROR(BJ30/BF30,"-")</f>
        <v>1500</v>
      </c>
      <c r="BL30" s="117">
        <v>1</v>
      </c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>
        <v>1</v>
      </c>
      <c r="BY30" s="127">
        <f>IF(Q30=0,"",IF(BX30=0,"",(BX30/Q30)))</f>
        <v>0.33333333333333</v>
      </c>
      <c r="BZ30" s="128">
        <v>1</v>
      </c>
      <c r="CA30" s="129">
        <f>IFERROR(BZ30/BX30,"-")</f>
        <v>1</v>
      </c>
      <c r="CB30" s="130">
        <v>12000</v>
      </c>
      <c r="CC30" s="131">
        <f>IFERROR(CB30/BX30,"-")</f>
        <v>12000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2</v>
      </c>
      <c r="CQ30" s="141">
        <v>15000</v>
      </c>
      <c r="CR30" s="141">
        <v>12000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127</v>
      </c>
      <c r="C31" s="189" t="s">
        <v>58</v>
      </c>
      <c r="D31" s="189"/>
      <c r="E31" s="189" t="s">
        <v>117</v>
      </c>
      <c r="F31" s="189" t="s">
        <v>77</v>
      </c>
      <c r="G31" s="189" t="s">
        <v>73</v>
      </c>
      <c r="H31" s="89"/>
      <c r="I31" s="89"/>
      <c r="J31" s="89"/>
      <c r="K31" s="181"/>
      <c r="L31" s="80">
        <v>36</v>
      </c>
      <c r="M31" s="80">
        <v>20</v>
      </c>
      <c r="N31" s="80">
        <v>2</v>
      </c>
      <c r="O31" s="91">
        <v>3</v>
      </c>
      <c r="P31" s="92">
        <v>0</v>
      </c>
      <c r="Q31" s="93">
        <f>O31+P31</f>
        <v>3</v>
      </c>
      <c r="R31" s="81">
        <f>IFERROR(Q31/N31,"-")</f>
        <v>1.5</v>
      </c>
      <c r="S31" s="80">
        <v>0</v>
      </c>
      <c r="T31" s="80">
        <v>0</v>
      </c>
      <c r="U31" s="81">
        <f>IFERROR(T31/(Q31),"-")</f>
        <v>0</v>
      </c>
      <c r="V31" s="82"/>
      <c r="W31" s="83">
        <v>1</v>
      </c>
      <c r="X31" s="81">
        <f>IF(Q31=0,"-",W31/Q31)</f>
        <v>0.33333333333333</v>
      </c>
      <c r="Y31" s="186">
        <v>5000</v>
      </c>
      <c r="Z31" s="187">
        <f>IFERROR(Y31/Q31,"-")</f>
        <v>1666.6666666667</v>
      </c>
      <c r="AA31" s="187">
        <f>IFERROR(Y31/W31,"-")</f>
        <v>5000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2</v>
      </c>
      <c r="BP31" s="120">
        <f>IF(Q31=0,"",IF(BO31=0,"",(BO31/Q31)))</f>
        <v>0.66666666666667</v>
      </c>
      <c r="BQ31" s="121">
        <v>1</v>
      </c>
      <c r="BR31" s="122">
        <f>IFERROR(BQ31/BO31,"-")</f>
        <v>0.5</v>
      </c>
      <c r="BS31" s="123">
        <v>5000</v>
      </c>
      <c r="BT31" s="124">
        <f>IFERROR(BS31/BO31,"-")</f>
        <v>2500</v>
      </c>
      <c r="BU31" s="125">
        <v>1</v>
      </c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>
        <v>1</v>
      </c>
      <c r="CH31" s="134">
        <f>IF(Q31=0,"",IF(CG31=0,"",(CG31/Q31)))</f>
        <v>0.33333333333333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1</v>
      </c>
      <c r="CQ31" s="141">
        <v>5000</v>
      </c>
      <c r="CR31" s="141">
        <v>5000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0.18666666666667</v>
      </c>
      <c r="B32" s="189" t="s">
        <v>128</v>
      </c>
      <c r="C32" s="189" t="s">
        <v>58</v>
      </c>
      <c r="D32" s="189"/>
      <c r="E32" s="189" t="s">
        <v>76</v>
      </c>
      <c r="F32" s="189" t="s">
        <v>77</v>
      </c>
      <c r="G32" s="189" t="s">
        <v>103</v>
      </c>
      <c r="H32" s="89" t="s">
        <v>129</v>
      </c>
      <c r="I32" s="89" t="s">
        <v>130</v>
      </c>
      <c r="J32" s="89" t="s">
        <v>131</v>
      </c>
      <c r="K32" s="181">
        <v>150000</v>
      </c>
      <c r="L32" s="80">
        <v>12</v>
      </c>
      <c r="M32" s="80">
        <v>0</v>
      </c>
      <c r="N32" s="80">
        <v>67</v>
      </c>
      <c r="O32" s="91">
        <v>5</v>
      </c>
      <c r="P32" s="92">
        <v>0</v>
      </c>
      <c r="Q32" s="93">
        <f>O32+P32</f>
        <v>5</v>
      </c>
      <c r="R32" s="81">
        <f>IFERROR(Q32/N32,"-")</f>
        <v>0.074626865671642</v>
      </c>
      <c r="S32" s="80">
        <v>1</v>
      </c>
      <c r="T32" s="80">
        <v>2</v>
      </c>
      <c r="U32" s="81">
        <f>IFERROR(T32/(Q32),"-")</f>
        <v>0.4</v>
      </c>
      <c r="V32" s="82">
        <f>IFERROR(K32/SUM(Q32:Q33),"-")</f>
        <v>18750</v>
      </c>
      <c r="W32" s="83">
        <v>3</v>
      </c>
      <c r="X32" s="81">
        <f>IF(Q32=0,"-",W32/Q32)</f>
        <v>0.6</v>
      </c>
      <c r="Y32" s="186">
        <v>28000</v>
      </c>
      <c r="Z32" s="187">
        <f>IFERROR(Y32/Q32,"-")</f>
        <v>5600</v>
      </c>
      <c r="AA32" s="187">
        <f>IFERROR(Y32/W32,"-")</f>
        <v>9333.3333333333</v>
      </c>
      <c r="AB32" s="181">
        <f>SUM(Y32:Y33)-SUM(K32:K33)</f>
        <v>-122000</v>
      </c>
      <c r="AC32" s="85">
        <f>SUM(Y32:Y33)/SUM(K32:K33)</f>
        <v>0.18666666666667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2</v>
      </c>
      <c r="BG32" s="113">
        <f>IF(Q32=0,"",IF(BF32=0,"",(BF32/Q32)))</f>
        <v>0.4</v>
      </c>
      <c r="BH32" s="112">
        <v>1</v>
      </c>
      <c r="BI32" s="114">
        <f>IFERROR(BH32/BF32,"-")</f>
        <v>0.5</v>
      </c>
      <c r="BJ32" s="115">
        <v>10000</v>
      </c>
      <c r="BK32" s="116">
        <f>IFERROR(BJ32/BF32,"-")</f>
        <v>5000</v>
      </c>
      <c r="BL32" s="117">
        <v>1</v>
      </c>
      <c r="BM32" s="117"/>
      <c r="BN32" s="117"/>
      <c r="BO32" s="119">
        <v>3</v>
      </c>
      <c r="BP32" s="120">
        <f>IF(Q32=0,"",IF(BO32=0,"",(BO32/Q32)))</f>
        <v>0.6</v>
      </c>
      <c r="BQ32" s="121">
        <v>2</v>
      </c>
      <c r="BR32" s="122">
        <f>IFERROR(BQ32/BO32,"-")</f>
        <v>0.66666666666667</v>
      </c>
      <c r="BS32" s="123">
        <v>18000</v>
      </c>
      <c r="BT32" s="124">
        <f>IFERROR(BS32/BO32,"-")</f>
        <v>6000</v>
      </c>
      <c r="BU32" s="125"/>
      <c r="BV32" s="125">
        <v>2</v>
      </c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3</v>
      </c>
      <c r="CQ32" s="141">
        <v>28000</v>
      </c>
      <c r="CR32" s="141">
        <v>10000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132</v>
      </c>
      <c r="C33" s="189" t="s">
        <v>58</v>
      </c>
      <c r="D33" s="189"/>
      <c r="E33" s="189" t="s">
        <v>76</v>
      </c>
      <c r="F33" s="189" t="s">
        <v>77</v>
      </c>
      <c r="G33" s="189" t="s">
        <v>73</v>
      </c>
      <c r="H33" s="89"/>
      <c r="I33" s="89"/>
      <c r="J33" s="89"/>
      <c r="K33" s="181"/>
      <c r="L33" s="80">
        <v>27</v>
      </c>
      <c r="M33" s="80">
        <v>22</v>
      </c>
      <c r="N33" s="80">
        <v>15</v>
      </c>
      <c r="O33" s="91">
        <v>3</v>
      </c>
      <c r="P33" s="92">
        <v>0</v>
      </c>
      <c r="Q33" s="93">
        <f>O33+P33</f>
        <v>3</v>
      </c>
      <c r="R33" s="81">
        <f>IFERROR(Q33/N33,"-")</f>
        <v>0.2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>
        <v>2</v>
      </c>
      <c r="BY33" s="127">
        <f>IF(Q33=0,"",IF(BX33=0,"",(BX33/Q33)))</f>
        <v>0.66666666666667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1</v>
      </c>
      <c r="CH33" s="134">
        <f>IF(Q33=0,"",IF(CG33=0,"",(CG33/Q33)))</f>
        <v>0.33333333333333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0.39333333333333</v>
      </c>
      <c r="B34" s="189" t="s">
        <v>133</v>
      </c>
      <c r="C34" s="189" t="s">
        <v>58</v>
      </c>
      <c r="D34" s="189"/>
      <c r="E34" s="189" t="s">
        <v>82</v>
      </c>
      <c r="F34" s="189" t="s">
        <v>83</v>
      </c>
      <c r="G34" s="189" t="s">
        <v>61</v>
      </c>
      <c r="H34" s="89" t="s">
        <v>129</v>
      </c>
      <c r="I34" s="89" t="s">
        <v>130</v>
      </c>
      <c r="J34" s="190" t="s">
        <v>134</v>
      </c>
      <c r="K34" s="181">
        <v>150000</v>
      </c>
      <c r="L34" s="80">
        <v>56</v>
      </c>
      <c r="M34" s="80">
        <v>0</v>
      </c>
      <c r="N34" s="80">
        <v>226</v>
      </c>
      <c r="O34" s="91">
        <v>25</v>
      </c>
      <c r="P34" s="92">
        <v>0</v>
      </c>
      <c r="Q34" s="93">
        <f>O34+P34</f>
        <v>25</v>
      </c>
      <c r="R34" s="81">
        <f>IFERROR(Q34/N34,"-")</f>
        <v>0.11061946902655</v>
      </c>
      <c r="S34" s="80">
        <v>0</v>
      </c>
      <c r="T34" s="80">
        <v>7</v>
      </c>
      <c r="U34" s="81">
        <f>IFERROR(T34/(Q34),"-")</f>
        <v>0.28</v>
      </c>
      <c r="V34" s="82">
        <f>IFERROR(K34/SUM(Q34:Q35),"-")</f>
        <v>5769.2307692308</v>
      </c>
      <c r="W34" s="83">
        <v>2</v>
      </c>
      <c r="X34" s="81">
        <f>IF(Q34=0,"-",W34/Q34)</f>
        <v>0.08</v>
      </c>
      <c r="Y34" s="186">
        <v>9000</v>
      </c>
      <c r="Z34" s="187">
        <f>IFERROR(Y34/Q34,"-")</f>
        <v>360</v>
      </c>
      <c r="AA34" s="187">
        <f>IFERROR(Y34/W34,"-")</f>
        <v>4500</v>
      </c>
      <c r="AB34" s="181">
        <f>SUM(Y34:Y35)-SUM(K34:K35)</f>
        <v>-91000</v>
      </c>
      <c r="AC34" s="85">
        <f>SUM(Y34:Y35)/SUM(K34:K35)</f>
        <v>0.39333333333333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5</v>
      </c>
      <c r="AO34" s="101">
        <f>IF(Q34=0,"",IF(AN34=0,"",(AN34/Q34)))</f>
        <v>0.2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4</v>
      </c>
      <c r="BG34" s="113">
        <f>IF(Q34=0,"",IF(BF34=0,"",(BF34/Q34)))</f>
        <v>0.16</v>
      </c>
      <c r="BH34" s="112">
        <v>1</v>
      </c>
      <c r="BI34" s="114">
        <f>IFERROR(BH34/BF34,"-")</f>
        <v>0.25</v>
      </c>
      <c r="BJ34" s="115">
        <v>3000</v>
      </c>
      <c r="BK34" s="116">
        <f>IFERROR(BJ34/BF34,"-")</f>
        <v>750</v>
      </c>
      <c r="BL34" s="117">
        <v>1</v>
      </c>
      <c r="BM34" s="117"/>
      <c r="BN34" s="117"/>
      <c r="BO34" s="119">
        <v>9</v>
      </c>
      <c r="BP34" s="120">
        <f>IF(Q34=0,"",IF(BO34=0,"",(BO34/Q34)))</f>
        <v>0.36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5</v>
      </c>
      <c r="BY34" s="127">
        <f>IF(Q34=0,"",IF(BX34=0,"",(BX34/Q34)))</f>
        <v>0.2</v>
      </c>
      <c r="BZ34" s="128">
        <v>1</v>
      </c>
      <c r="CA34" s="129">
        <f>IFERROR(BZ34/BX34,"-")</f>
        <v>0.2</v>
      </c>
      <c r="CB34" s="130">
        <v>6000</v>
      </c>
      <c r="CC34" s="131">
        <f>IFERROR(CB34/BX34,"-")</f>
        <v>1200</v>
      </c>
      <c r="CD34" s="132"/>
      <c r="CE34" s="132">
        <v>1</v>
      </c>
      <c r="CF34" s="132"/>
      <c r="CG34" s="133">
        <v>2</v>
      </c>
      <c r="CH34" s="134">
        <f>IF(Q34=0,"",IF(CG34=0,"",(CG34/Q34)))</f>
        <v>0.08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2</v>
      </c>
      <c r="CQ34" s="141">
        <v>9000</v>
      </c>
      <c r="CR34" s="141">
        <v>6000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135</v>
      </c>
      <c r="C35" s="189" t="s">
        <v>58</v>
      </c>
      <c r="D35" s="189"/>
      <c r="E35" s="189" t="s">
        <v>82</v>
      </c>
      <c r="F35" s="189" t="s">
        <v>83</v>
      </c>
      <c r="G35" s="189" t="s">
        <v>73</v>
      </c>
      <c r="H35" s="89"/>
      <c r="I35" s="89"/>
      <c r="J35" s="89"/>
      <c r="K35" s="181"/>
      <c r="L35" s="80">
        <v>31</v>
      </c>
      <c r="M35" s="80">
        <v>26</v>
      </c>
      <c r="N35" s="80">
        <v>8</v>
      </c>
      <c r="O35" s="91">
        <v>1</v>
      </c>
      <c r="P35" s="92">
        <v>0</v>
      </c>
      <c r="Q35" s="93">
        <f>O35+P35</f>
        <v>1</v>
      </c>
      <c r="R35" s="81">
        <f>IFERROR(Q35/N35,"-")</f>
        <v>0.125</v>
      </c>
      <c r="S35" s="80">
        <v>0</v>
      </c>
      <c r="T35" s="80">
        <v>1</v>
      </c>
      <c r="U35" s="81">
        <f>IFERROR(T35/(Q35),"-")</f>
        <v>1</v>
      </c>
      <c r="V35" s="82"/>
      <c r="W35" s="83">
        <v>1</v>
      </c>
      <c r="X35" s="81">
        <f>IF(Q35=0,"-",W35/Q35)</f>
        <v>1</v>
      </c>
      <c r="Y35" s="186">
        <v>50000</v>
      </c>
      <c r="Z35" s="187">
        <f>IFERROR(Y35/Q35,"-")</f>
        <v>50000</v>
      </c>
      <c r="AA35" s="187">
        <f>IFERROR(Y35/W35,"-")</f>
        <v>50000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1</v>
      </c>
      <c r="BQ35" s="121">
        <v>1</v>
      </c>
      <c r="BR35" s="122">
        <f>IFERROR(BQ35/BO35,"-")</f>
        <v>1</v>
      </c>
      <c r="BS35" s="123">
        <v>50000</v>
      </c>
      <c r="BT35" s="124">
        <f>IFERROR(BS35/BO35,"-")</f>
        <v>50000</v>
      </c>
      <c r="BU35" s="125"/>
      <c r="BV35" s="125"/>
      <c r="BW35" s="125">
        <v>1</v>
      </c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50000</v>
      </c>
      <c r="CR35" s="141">
        <v>50000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1.54</v>
      </c>
      <c r="B36" s="189" t="s">
        <v>136</v>
      </c>
      <c r="C36" s="189" t="s">
        <v>58</v>
      </c>
      <c r="D36" s="189"/>
      <c r="E36" s="189" t="s">
        <v>76</v>
      </c>
      <c r="F36" s="189" t="s">
        <v>77</v>
      </c>
      <c r="G36" s="189" t="s">
        <v>61</v>
      </c>
      <c r="H36" s="89" t="s">
        <v>137</v>
      </c>
      <c r="I36" s="89" t="s">
        <v>130</v>
      </c>
      <c r="J36" s="89" t="s">
        <v>138</v>
      </c>
      <c r="K36" s="181">
        <v>150000</v>
      </c>
      <c r="L36" s="80">
        <v>16</v>
      </c>
      <c r="M36" s="80">
        <v>0</v>
      </c>
      <c r="N36" s="80">
        <v>74</v>
      </c>
      <c r="O36" s="91">
        <v>5</v>
      </c>
      <c r="P36" s="92">
        <v>0</v>
      </c>
      <c r="Q36" s="93">
        <f>O36+P36</f>
        <v>5</v>
      </c>
      <c r="R36" s="81">
        <f>IFERROR(Q36/N36,"-")</f>
        <v>0.067567567567568</v>
      </c>
      <c r="S36" s="80">
        <v>0</v>
      </c>
      <c r="T36" s="80">
        <v>2</v>
      </c>
      <c r="U36" s="81">
        <f>IFERROR(T36/(Q36),"-")</f>
        <v>0.4</v>
      </c>
      <c r="V36" s="82">
        <f>IFERROR(K36/SUM(Q36:Q37),"-")</f>
        <v>16666.666666667</v>
      </c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>
        <f>SUM(Y36:Y37)-SUM(K36:K37)</f>
        <v>81000</v>
      </c>
      <c r="AC36" s="85">
        <f>SUM(Y36:Y37)/SUM(K36:K37)</f>
        <v>1.54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0.2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3</v>
      </c>
      <c r="BP36" s="120">
        <f>IF(Q36=0,"",IF(BO36=0,"",(BO36/Q36)))</f>
        <v>0.6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0.2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139</v>
      </c>
      <c r="C37" s="189" t="s">
        <v>58</v>
      </c>
      <c r="D37" s="189"/>
      <c r="E37" s="189" t="s">
        <v>76</v>
      </c>
      <c r="F37" s="189" t="s">
        <v>77</v>
      </c>
      <c r="G37" s="189" t="s">
        <v>73</v>
      </c>
      <c r="H37" s="89"/>
      <c r="I37" s="89"/>
      <c r="J37" s="89"/>
      <c r="K37" s="181"/>
      <c r="L37" s="80">
        <v>44</v>
      </c>
      <c r="M37" s="80">
        <v>26</v>
      </c>
      <c r="N37" s="80">
        <v>6</v>
      </c>
      <c r="O37" s="91">
        <v>4</v>
      </c>
      <c r="P37" s="92">
        <v>0</v>
      </c>
      <c r="Q37" s="93">
        <f>O37+P37</f>
        <v>4</v>
      </c>
      <c r="R37" s="81">
        <f>IFERROR(Q37/N37,"-")</f>
        <v>0.66666666666667</v>
      </c>
      <c r="S37" s="80">
        <v>1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231000</v>
      </c>
      <c r="Z37" s="187">
        <f>IFERROR(Y37/Q37,"-")</f>
        <v>57750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0.25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>
        <v>3</v>
      </c>
      <c r="BY37" s="127">
        <f>IF(Q37=0,"",IF(BX37=0,"",(BX37/Q37)))</f>
        <v>0.75</v>
      </c>
      <c r="BZ37" s="128">
        <v>1</v>
      </c>
      <c r="CA37" s="129">
        <f>IFERROR(BZ37/BX37,"-")</f>
        <v>0.33333333333333</v>
      </c>
      <c r="CB37" s="130">
        <v>4140000</v>
      </c>
      <c r="CC37" s="131">
        <f>IFERROR(CB37/BX37,"-")</f>
        <v>1380000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231000</v>
      </c>
      <c r="CR37" s="141">
        <v>4140000</v>
      </c>
      <c r="CS37" s="141"/>
      <c r="CT37" s="142" t="str">
        <f>IF(AND(CR37=0,CS37=0),"",IF(AND(CR37&lt;=100000,CS37&lt;=100000),"",IF(CR37/CQ37&gt;0.7,"男高",IF(CS37/CQ37&gt;0.7,"女高",""))))</f>
        <v>男高</v>
      </c>
    </row>
    <row r="38" spans="1:99">
      <c r="A38" s="79">
        <f>AC38</f>
        <v>3.8333333333333</v>
      </c>
      <c r="B38" s="189" t="s">
        <v>140</v>
      </c>
      <c r="C38" s="189" t="s">
        <v>58</v>
      </c>
      <c r="D38" s="189"/>
      <c r="E38" s="189" t="s">
        <v>82</v>
      </c>
      <c r="F38" s="189" t="s">
        <v>83</v>
      </c>
      <c r="G38" s="189" t="s">
        <v>103</v>
      </c>
      <c r="H38" s="89" t="s">
        <v>137</v>
      </c>
      <c r="I38" s="89" t="s">
        <v>130</v>
      </c>
      <c r="J38" s="190" t="s">
        <v>64</v>
      </c>
      <c r="K38" s="181">
        <v>150000</v>
      </c>
      <c r="L38" s="80">
        <v>36</v>
      </c>
      <c r="M38" s="80">
        <v>0</v>
      </c>
      <c r="N38" s="80">
        <v>182</v>
      </c>
      <c r="O38" s="91">
        <v>12</v>
      </c>
      <c r="P38" s="92">
        <v>0</v>
      </c>
      <c r="Q38" s="93">
        <f>O38+P38</f>
        <v>12</v>
      </c>
      <c r="R38" s="81">
        <f>IFERROR(Q38/N38,"-")</f>
        <v>0.065934065934066</v>
      </c>
      <c r="S38" s="80">
        <v>1</v>
      </c>
      <c r="T38" s="80">
        <v>4</v>
      </c>
      <c r="U38" s="81">
        <f>IFERROR(T38/(Q38),"-")</f>
        <v>0.33333333333333</v>
      </c>
      <c r="V38" s="82">
        <f>IFERROR(K38/SUM(Q38:Q39),"-")</f>
        <v>8823.5294117647</v>
      </c>
      <c r="W38" s="83">
        <v>1</v>
      </c>
      <c r="X38" s="81">
        <f>IF(Q38=0,"-",W38/Q38)</f>
        <v>0.083333333333333</v>
      </c>
      <c r="Y38" s="186">
        <v>3000</v>
      </c>
      <c r="Z38" s="187">
        <f>IFERROR(Y38/Q38,"-")</f>
        <v>250</v>
      </c>
      <c r="AA38" s="187">
        <f>IFERROR(Y38/W38,"-")</f>
        <v>3000</v>
      </c>
      <c r="AB38" s="181">
        <f>SUM(Y38:Y39)-SUM(K38:K39)</f>
        <v>425000</v>
      </c>
      <c r="AC38" s="85">
        <f>SUM(Y38:Y39)/SUM(K38:K39)</f>
        <v>3.8333333333333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0.083333333333333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5</v>
      </c>
      <c r="BP38" s="120">
        <f>IF(Q38=0,"",IF(BO38=0,"",(BO38/Q38)))</f>
        <v>0.41666666666667</v>
      </c>
      <c r="BQ38" s="121">
        <v>1</v>
      </c>
      <c r="BR38" s="122">
        <f>IFERROR(BQ38/BO38,"-")</f>
        <v>0.2</v>
      </c>
      <c r="BS38" s="123">
        <v>11000</v>
      </c>
      <c r="BT38" s="124">
        <f>IFERROR(BS38/BO38,"-")</f>
        <v>2200</v>
      </c>
      <c r="BU38" s="125"/>
      <c r="BV38" s="125"/>
      <c r="BW38" s="125">
        <v>1</v>
      </c>
      <c r="BX38" s="126">
        <v>4</v>
      </c>
      <c r="BY38" s="127">
        <f>IF(Q38=0,"",IF(BX38=0,"",(BX38/Q38)))</f>
        <v>0.33333333333333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2</v>
      </c>
      <c r="CH38" s="134">
        <f>IF(Q38=0,"",IF(CG38=0,"",(CG38/Q38)))</f>
        <v>0.16666666666667</v>
      </c>
      <c r="CI38" s="135">
        <v>2</v>
      </c>
      <c r="CJ38" s="136">
        <f>IFERROR(CI38/CG38,"-")</f>
        <v>1</v>
      </c>
      <c r="CK38" s="137">
        <v>6000</v>
      </c>
      <c r="CL38" s="138">
        <f>IFERROR(CK38/CG38,"-")</f>
        <v>3000</v>
      </c>
      <c r="CM38" s="139">
        <v>2</v>
      </c>
      <c r="CN38" s="139"/>
      <c r="CO38" s="139"/>
      <c r="CP38" s="140">
        <v>1</v>
      </c>
      <c r="CQ38" s="141">
        <v>3000</v>
      </c>
      <c r="CR38" s="141">
        <v>11000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141</v>
      </c>
      <c r="C39" s="189" t="s">
        <v>58</v>
      </c>
      <c r="D39" s="189"/>
      <c r="E39" s="189" t="s">
        <v>82</v>
      </c>
      <c r="F39" s="189" t="s">
        <v>83</v>
      </c>
      <c r="G39" s="189" t="s">
        <v>73</v>
      </c>
      <c r="H39" s="89"/>
      <c r="I39" s="89"/>
      <c r="J39" s="89"/>
      <c r="K39" s="181"/>
      <c r="L39" s="80">
        <v>43</v>
      </c>
      <c r="M39" s="80">
        <v>32</v>
      </c>
      <c r="N39" s="80">
        <v>6</v>
      </c>
      <c r="O39" s="91">
        <v>5</v>
      </c>
      <c r="P39" s="92">
        <v>0</v>
      </c>
      <c r="Q39" s="93">
        <f>O39+P39</f>
        <v>5</v>
      </c>
      <c r="R39" s="81">
        <f>IFERROR(Q39/N39,"-")</f>
        <v>0.83333333333333</v>
      </c>
      <c r="S39" s="80">
        <v>2</v>
      </c>
      <c r="T39" s="80">
        <v>1</v>
      </c>
      <c r="U39" s="81">
        <f>IFERROR(T39/(Q39),"-")</f>
        <v>0.2</v>
      </c>
      <c r="V39" s="82"/>
      <c r="W39" s="83">
        <v>2</v>
      </c>
      <c r="X39" s="81">
        <f>IF(Q39=0,"-",W39/Q39)</f>
        <v>0.4</v>
      </c>
      <c r="Y39" s="186">
        <v>572000</v>
      </c>
      <c r="Z39" s="187">
        <f>IFERROR(Y39/Q39,"-")</f>
        <v>114400</v>
      </c>
      <c r="AA39" s="187">
        <f>IFERROR(Y39/W39,"-")</f>
        <v>286000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2</v>
      </c>
      <c r="BG39" s="113">
        <f>IF(Q39=0,"",IF(BF39=0,"",(BF39/Q39)))</f>
        <v>0.4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1</v>
      </c>
      <c r="BY39" s="127">
        <f>IF(Q39=0,"",IF(BX39=0,"",(BX39/Q39)))</f>
        <v>0.2</v>
      </c>
      <c r="BZ39" s="128">
        <v>1</v>
      </c>
      <c r="CA39" s="129">
        <f>IFERROR(BZ39/BX39,"-")</f>
        <v>1</v>
      </c>
      <c r="CB39" s="130">
        <v>19000</v>
      </c>
      <c r="CC39" s="131">
        <f>IFERROR(CB39/BX39,"-")</f>
        <v>19000</v>
      </c>
      <c r="CD39" s="132"/>
      <c r="CE39" s="132"/>
      <c r="CF39" s="132">
        <v>1</v>
      </c>
      <c r="CG39" s="133">
        <v>2</v>
      </c>
      <c r="CH39" s="134">
        <f>IF(Q39=0,"",IF(CG39=0,"",(CG39/Q39)))</f>
        <v>0.4</v>
      </c>
      <c r="CI39" s="135">
        <v>1</v>
      </c>
      <c r="CJ39" s="136">
        <f>IFERROR(CI39/CG39,"-")</f>
        <v>0.5</v>
      </c>
      <c r="CK39" s="137">
        <v>553000</v>
      </c>
      <c r="CL39" s="138">
        <f>IFERROR(CK39/CG39,"-")</f>
        <v>276500</v>
      </c>
      <c r="CM39" s="139"/>
      <c r="CN39" s="139"/>
      <c r="CO39" s="139">
        <v>1</v>
      </c>
      <c r="CP39" s="140">
        <v>2</v>
      </c>
      <c r="CQ39" s="141">
        <v>572000</v>
      </c>
      <c r="CR39" s="141">
        <v>553000</v>
      </c>
      <c r="CS39" s="141"/>
      <c r="CT39" s="142" t="str">
        <f>IF(AND(CR39=0,CS39=0),"",IF(AND(CR39&lt;=100000,CS39&lt;=100000),"",IF(CR39/CQ39&gt;0.7,"男高",IF(CS39/CQ39&gt;0.7,"女高",""))))</f>
        <v>男高</v>
      </c>
    </row>
    <row r="40" spans="1:99">
      <c r="A40" s="79">
        <f>AC40</f>
        <v>3.7307692307692</v>
      </c>
      <c r="B40" s="189" t="s">
        <v>142</v>
      </c>
      <c r="C40" s="189" t="s">
        <v>58</v>
      </c>
      <c r="D40" s="189"/>
      <c r="E40" s="189" t="s">
        <v>90</v>
      </c>
      <c r="F40" s="189" t="s">
        <v>91</v>
      </c>
      <c r="G40" s="189" t="s">
        <v>61</v>
      </c>
      <c r="H40" s="89" t="s">
        <v>97</v>
      </c>
      <c r="I40" s="89" t="s">
        <v>118</v>
      </c>
      <c r="J40" s="191" t="s">
        <v>119</v>
      </c>
      <c r="K40" s="181">
        <v>130000</v>
      </c>
      <c r="L40" s="80">
        <v>10</v>
      </c>
      <c r="M40" s="80">
        <v>0</v>
      </c>
      <c r="N40" s="80">
        <v>51</v>
      </c>
      <c r="O40" s="91">
        <v>6</v>
      </c>
      <c r="P40" s="92">
        <v>0</v>
      </c>
      <c r="Q40" s="93">
        <f>O40+P40</f>
        <v>6</v>
      </c>
      <c r="R40" s="81">
        <f>IFERROR(Q40/N40,"-")</f>
        <v>0.11764705882353</v>
      </c>
      <c r="S40" s="80">
        <v>1</v>
      </c>
      <c r="T40" s="80">
        <v>1</v>
      </c>
      <c r="U40" s="81">
        <f>IFERROR(T40/(Q40),"-")</f>
        <v>0.16666666666667</v>
      </c>
      <c r="V40" s="82">
        <f>IFERROR(K40/SUM(Q40:Q41),"-")</f>
        <v>16250</v>
      </c>
      <c r="W40" s="83">
        <v>1</v>
      </c>
      <c r="X40" s="81">
        <f>IF(Q40=0,"-",W40/Q40)</f>
        <v>0.16666666666667</v>
      </c>
      <c r="Y40" s="186">
        <v>485000</v>
      </c>
      <c r="Z40" s="187">
        <f>IFERROR(Y40/Q40,"-")</f>
        <v>80833.333333333</v>
      </c>
      <c r="AA40" s="187">
        <f>IFERROR(Y40/W40,"-")</f>
        <v>485000</v>
      </c>
      <c r="AB40" s="181">
        <f>SUM(Y40:Y41)-SUM(K40:K41)</f>
        <v>355000</v>
      </c>
      <c r="AC40" s="85">
        <f>SUM(Y40:Y41)/SUM(K40:K41)</f>
        <v>3.7307692307692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2</v>
      </c>
      <c r="BG40" s="113">
        <f>IF(Q40=0,"",IF(BF40=0,"",(BF40/Q40)))</f>
        <v>0.33333333333333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2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2</v>
      </c>
      <c r="BY40" s="127">
        <f>IF(Q40=0,"",IF(BX40=0,"",(BX40/Q40)))</f>
        <v>0.33333333333333</v>
      </c>
      <c r="BZ40" s="128">
        <v>1</v>
      </c>
      <c r="CA40" s="129">
        <f>IFERROR(BZ40/BX40,"-")</f>
        <v>0.5</v>
      </c>
      <c r="CB40" s="130">
        <v>485000</v>
      </c>
      <c r="CC40" s="131">
        <f>IFERROR(CB40/BX40,"-")</f>
        <v>242500</v>
      </c>
      <c r="CD40" s="132"/>
      <c r="CE40" s="132"/>
      <c r="CF40" s="132">
        <v>1</v>
      </c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485000</v>
      </c>
      <c r="CR40" s="141">
        <v>485000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/>
      <c r="B41" s="189" t="s">
        <v>143</v>
      </c>
      <c r="C41" s="189" t="s">
        <v>58</v>
      </c>
      <c r="D41" s="189"/>
      <c r="E41" s="189" t="s">
        <v>90</v>
      </c>
      <c r="F41" s="189" t="s">
        <v>91</v>
      </c>
      <c r="G41" s="189" t="s">
        <v>73</v>
      </c>
      <c r="H41" s="89"/>
      <c r="I41" s="89"/>
      <c r="J41" s="89"/>
      <c r="K41" s="181"/>
      <c r="L41" s="80">
        <v>17</v>
      </c>
      <c r="M41" s="80">
        <v>14</v>
      </c>
      <c r="N41" s="80">
        <v>2</v>
      </c>
      <c r="O41" s="91">
        <v>2</v>
      </c>
      <c r="P41" s="92">
        <v>0</v>
      </c>
      <c r="Q41" s="93">
        <f>O41+P41</f>
        <v>2</v>
      </c>
      <c r="R41" s="81">
        <f>IFERROR(Q41/N41,"-")</f>
        <v>1</v>
      </c>
      <c r="S41" s="80">
        <v>0</v>
      </c>
      <c r="T41" s="80">
        <v>1</v>
      </c>
      <c r="U41" s="81">
        <f>IFERROR(T41/(Q41),"-")</f>
        <v>0.5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>
        <v>1</v>
      </c>
      <c r="BY41" s="127">
        <f>IF(Q41=0,"",IF(BX41=0,"",(BX41/Q41)))</f>
        <v>0.5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0</v>
      </c>
      <c r="B42" s="189" t="s">
        <v>144</v>
      </c>
      <c r="C42" s="189" t="s">
        <v>58</v>
      </c>
      <c r="D42" s="189"/>
      <c r="E42" s="189" t="s">
        <v>145</v>
      </c>
      <c r="F42" s="189" t="s">
        <v>77</v>
      </c>
      <c r="G42" s="189" t="s">
        <v>103</v>
      </c>
      <c r="H42" s="89" t="s">
        <v>97</v>
      </c>
      <c r="I42" s="89" t="s">
        <v>146</v>
      </c>
      <c r="J42" s="191" t="s">
        <v>147</v>
      </c>
      <c r="K42" s="181">
        <v>65000</v>
      </c>
      <c r="L42" s="80">
        <v>4</v>
      </c>
      <c r="M42" s="80">
        <v>0</v>
      </c>
      <c r="N42" s="80">
        <v>40</v>
      </c>
      <c r="O42" s="91">
        <v>1</v>
      </c>
      <c r="P42" s="92">
        <v>0</v>
      </c>
      <c r="Q42" s="93">
        <f>O42+P42</f>
        <v>1</v>
      </c>
      <c r="R42" s="81">
        <f>IFERROR(Q42/N42,"-")</f>
        <v>0.025</v>
      </c>
      <c r="S42" s="80">
        <v>0</v>
      </c>
      <c r="T42" s="80">
        <v>0</v>
      </c>
      <c r="U42" s="81">
        <f>IFERROR(T42/(Q42),"-")</f>
        <v>0</v>
      </c>
      <c r="V42" s="82">
        <f>IFERROR(K42/SUM(Q42:Q43),"-")</f>
        <v>8125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SUM(Y42:Y43)-SUM(K42:K43)</f>
        <v>-65000</v>
      </c>
      <c r="AC42" s="85">
        <f>SUM(Y42:Y43)/SUM(K42:K43)</f>
        <v>0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1</v>
      </c>
      <c r="BP42" s="120">
        <f>IF(Q42=0,"",IF(BO42=0,"",(BO42/Q42)))</f>
        <v>1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148</v>
      </c>
      <c r="C43" s="189" t="s">
        <v>58</v>
      </c>
      <c r="D43" s="189"/>
      <c r="E43" s="189" t="s">
        <v>145</v>
      </c>
      <c r="F43" s="189" t="s">
        <v>77</v>
      </c>
      <c r="G43" s="189" t="s">
        <v>73</v>
      </c>
      <c r="H43" s="89"/>
      <c r="I43" s="89"/>
      <c r="J43" s="89"/>
      <c r="K43" s="181"/>
      <c r="L43" s="80">
        <v>30</v>
      </c>
      <c r="M43" s="80">
        <v>22</v>
      </c>
      <c r="N43" s="80">
        <v>9</v>
      </c>
      <c r="O43" s="91">
        <v>7</v>
      </c>
      <c r="P43" s="92">
        <v>0</v>
      </c>
      <c r="Q43" s="93">
        <f>O43+P43</f>
        <v>7</v>
      </c>
      <c r="R43" s="81">
        <f>IFERROR(Q43/N43,"-")</f>
        <v>0.77777777777778</v>
      </c>
      <c r="S43" s="80">
        <v>0</v>
      </c>
      <c r="T43" s="80">
        <v>1</v>
      </c>
      <c r="U43" s="81">
        <f>IFERROR(T43/(Q43),"-")</f>
        <v>0.14285714285714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0.14285714285714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1</v>
      </c>
      <c r="BP43" s="120">
        <f>IF(Q43=0,"",IF(BO43=0,"",(BO43/Q43)))</f>
        <v>0.14285714285714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4</v>
      </c>
      <c r="BY43" s="127">
        <f>IF(Q43=0,"",IF(BX43=0,"",(BX43/Q43)))</f>
        <v>0.57142857142857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>
        <v>1</v>
      </c>
      <c r="CH43" s="134">
        <f>IF(Q43=0,"",IF(CG43=0,"",(CG43/Q43)))</f>
        <v>0.14285714285714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</v>
      </c>
      <c r="B44" s="189" t="s">
        <v>149</v>
      </c>
      <c r="C44" s="189" t="s">
        <v>58</v>
      </c>
      <c r="D44" s="189"/>
      <c r="E44" s="189" t="s">
        <v>82</v>
      </c>
      <c r="F44" s="189" t="s">
        <v>83</v>
      </c>
      <c r="G44" s="189" t="s">
        <v>61</v>
      </c>
      <c r="H44" s="89" t="s">
        <v>97</v>
      </c>
      <c r="I44" s="89" t="s">
        <v>146</v>
      </c>
      <c r="J44" s="191" t="s">
        <v>150</v>
      </c>
      <c r="K44" s="181">
        <v>65000</v>
      </c>
      <c r="L44" s="80">
        <v>18</v>
      </c>
      <c r="M44" s="80">
        <v>0</v>
      </c>
      <c r="N44" s="80">
        <v>62</v>
      </c>
      <c r="O44" s="91">
        <v>6</v>
      </c>
      <c r="P44" s="92">
        <v>0</v>
      </c>
      <c r="Q44" s="93">
        <f>O44+P44</f>
        <v>6</v>
      </c>
      <c r="R44" s="81">
        <f>IFERROR(Q44/N44,"-")</f>
        <v>0.096774193548387</v>
      </c>
      <c r="S44" s="80">
        <v>0</v>
      </c>
      <c r="T44" s="80">
        <v>2</v>
      </c>
      <c r="U44" s="81">
        <f>IFERROR(T44/(Q44),"-")</f>
        <v>0.33333333333333</v>
      </c>
      <c r="V44" s="82">
        <f>IFERROR(K44/SUM(Q44:Q45),"-")</f>
        <v>8125</v>
      </c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>
        <f>SUM(Y44:Y45)-SUM(K44:K45)</f>
        <v>-65000</v>
      </c>
      <c r="AC44" s="85">
        <f>SUM(Y44:Y45)/SUM(K44:K45)</f>
        <v>0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0.16666666666667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4</v>
      </c>
      <c r="BP44" s="120">
        <f>IF(Q44=0,"",IF(BO44=0,"",(BO44/Q44)))</f>
        <v>0.66666666666667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1</v>
      </c>
      <c r="BY44" s="127">
        <f>IF(Q44=0,"",IF(BX44=0,"",(BX44/Q44)))</f>
        <v>0.16666666666667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151</v>
      </c>
      <c r="C45" s="189" t="s">
        <v>58</v>
      </c>
      <c r="D45" s="189"/>
      <c r="E45" s="189" t="s">
        <v>82</v>
      </c>
      <c r="F45" s="189" t="s">
        <v>83</v>
      </c>
      <c r="G45" s="189" t="s">
        <v>73</v>
      </c>
      <c r="H45" s="89"/>
      <c r="I45" s="89"/>
      <c r="J45" s="89"/>
      <c r="K45" s="181"/>
      <c r="L45" s="80">
        <v>44</v>
      </c>
      <c r="M45" s="80">
        <v>30</v>
      </c>
      <c r="N45" s="80">
        <v>19</v>
      </c>
      <c r="O45" s="91">
        <v>2</v>
      </c>
      <c r="P45" s="92">
        <v>0</v>
      </c>
      <c r="Q45" s="93">
        <f>O45+P45</f>
        <v>2</v>
      </c>
      <c r="R45" s="81">
        <f>IFERROR(Q45/N45,"-")</f>
        <v>0.10526315789474</v>
      </c>
      <c r="S45" s="80">
        <v>0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1</v>
      </c>
      <c r="BY45" s="127">
        <f>IF(Q45=0,"",IF(BX45=0,"",(BX45/Q45)))</f>
        <v>0.5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</v>
      </c>
      <c r="B46" s="189" t="s">
        <v>152</v>
      </c>
      <c r="C46" s="189" t="s">
        <v>58</v>
      </c>
      <c r="D46" s="189"/>
      <c r="E46" s="189" t="s">
        <v>145</v>
      </c>
      <c r="F46" s="189" t="s">
        <v>77</v>
      </c>
      <c r="G46" s="189" t="s">
        <v>61</v>
      </c>
      <c r="H46" s="89" t="s">
        <v>129</v>
      </c>
      <c r="I46" s="89" t="s">
        <v>146</v>
      </c>
      <c r="J46" s="191" t="s">
        <v>147</v>
      </c>
      <c r="K46" s="181">
        <v>60000</v>
      </c>
      <c r="L46" s="80">
        <v>11</v>
      </c>
      <c r="M46" s="80">
        <v>0</v>
      </c>
      <c r="N46" s="80">
        <v>48</v>
      </c>
      <c r="O46" s="91">
        <v>3</v>
      </c>
      <c r="P46" s="92">
        <v>0</v>
      </c>
      <c r="Q46" s="93">
        <f>O46+P46</f>
        <v>3</v>
      </c>
      <c r="R46" s="81">
        <f>IFERROR(Q46/N46,"-")</f>
        <v>0.0625</v>
      </c>
      <c r="S46" s="80">
        <v>0</v>
      </c>
      <c r="T46" s="80">
        <v>1</v>
      </c>
      <c r="U46" s="81">
        <f>IFERROR(T46/(Q46),"-")</f>
        <v>0.33333333333333</v>
      </c>
      <c r="V46" s="82">
        <f>IFERROR(K46/SUM(Q46:Q47),"-")</f>
        <v>10000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-60000</v>
      </c>
      <c r="AC46" s="85">
        <f>SUM(Y46:Y47)/SUM(K46:K47)</f>
        <v>0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0.33333333333333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2</v>
      </c>
      <c r="BP46" s="120">
        <f>IF(Q46=0,"",IF(BO46=0,"",(BO46/Q46)))</f>
        <v>0.66666666666667</v>
      </c>
      <c r="BQ46" s="121">
        <v>1</v>
      </c>
      <c r="BR46" s="122">
        <f>IFERROR(BQ46/BO46,"-")</f>
        <v>0.5</v>
      </c>
      <c r="BS46" s="123">
        <v>50000</v>
      </c>
      <c r="BT46" s="124">
        <f>IFERROR(BS46/BO46,"-")</f>
        <v>25000</v>
      </c>
      <c r="BU46" s="125"/>
      <c r="BV46" s="125"/>
      <c r="BW46" s="125">
        <v>1</v>
      </c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>
        <v>50000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153</v>
      </c>
      <c r="C47" s="189" t="s">
        <v>58</v>
      </c>
      <c r="D47" s="189"/>
      <c r="E47" s="189" t="s">
        <v>145</v>
      </c>
      <c r="F47" s="189" t="s">
        <v>77</v>
      </c>
      <c r="G47" s="189" t="s">
        <v>73</v>
      </c>
      <c r="H47" s="89"/>
      <c r="I47" s="89"/>
      <c r="J47" s="89"/>
      <c r="K47" s="181"/>
      <c r="L47" s="80">
        <v>23</v>
      </c>
      <c r="M47" s="80">
        <v>16</v>
      </c>
      <c r="N47" s="80">
        <v>4</v>
      </c>
      <c r="O47" s="91">
        <v>3</v>
      </c>
      <c r="P47" s="92">
        <v>0</v>
      </c>
      <c r="Q47" s="93">
        <f>O47+P47</f>
        <v>3</v>
      </c>
      <c r="R47" s="81">
        <f>IFERROR(Q47/N47,"-")</f>
        <v>0.75</v>
      </c>
      <c r="S47" s="80">
        <v>1</v>
      </c>
      <c r="T47" s="80">
        <v>1</v>
      </c>
      <c r="U47" s="81">
        <f>IFERROR(T47/(Q47),"-")</f>
        <v>0.33333333333333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0.33333333333333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1</v>
      </c>
      <c r="BP47" s="120">
        <f>IF(Q47=0,"",IF(BO47=0,"",(BO47/Q47)))</f>
        <v>0.33333333333333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1</v>
      </c>
      <c r="BY47" s="127">
        <f>IF(Q47=0,"",IF(BX47=0,"",(BX47/Q47)))</f>
        <v>0.33333333333333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0.16666666666667</v>
      </c>
      <c r="B48" s="189" t="s">
        <v>154</v>
      </c>
      <c r="C48" s="189" t="s">
        <v>58</v>
      </c>
      <c r="D48" s="189"/>
      <c r="E48" s="189" t="s">
        <v>155</v>
      </c>
      <c r="F48" s="189" t="s">
        <v>83</v>
      </c>
      <c r="G48" s="189" t="s">
        <v>61</v>
      </c>
      <c r="H48" s="89" t="s">
        <v>137</v>
      </c>
      <c r="I48" s="89" t="s">
        <v>146</v>
      </c>
      <c r="J48" s="190" t="s">
        <v>134</v>
      </c>
      <c r="K48" s="181">
        <v>60000</v>
      </c>
      <c r="L48" s="80">
        <v>15</v>
      </c>
      <c r="M48" s="80">
        <v>0</v>
      </c>
      <c r="N48" s="80">
        <v>51</v>
      </c>
      <c r="O48" s="91">
        <v>4</v>
      </c>
      <c r="P48" s="92">
        <v>0</v>
      </c>
      <c r="Q48" s="93">
        <f>O48+P48</f>
        <v>4</v>
      </c>
      <c r="R48" s="81">
        <f>IFERROR(Q48/N48,"-")</f>
        <v>0.07843137254902</v>
      </c>
      <c r="S48" s="80">
        <v>0</v>
      </c>
      <c r="T48" s="80">
        <v>1</v>
      </c>
      <c r="U48" s="81">
        <f>IFERROR(T48/(Q48),"-")</f>
        <v>0.25</v>
      </c>
      <c r="V48" s="82">
        <f>IFERROR(K48/SUM(Q48:Q49),"-")</f>
        <v>12000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SUM(Y48:Y49)-SUM(K48:K49)</f>
        <v>-50000</v>
      </c>
      <c r="AC48" s="85">
        <f>SUM(Y48:Y49)/SUM(K48:K49)</f>
        <v>0.16666666666667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1</v>
      </c>
      <c r="AO48" s="101">
        <f>IF(Q48=0,"",IF(AN48=0,"",(AN48/Q48)))</f>
        <v>0.25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>
        <v>1</v>
      </c>
      <c r="AX48" s="107">
        <f>IF(Q48=0,"",IF(AW48=0,"",(AW48/Q48)))</f>
        <v>0.25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1</v>
      </c>
      <c r="BG48" s="113">
        <f>IF(Q48=0,"",IF(BF48=0,"",(BF48/Q48)))</f>
        <v>0.25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1</v>
      </c>
      <c r="BP48" s="120">
        <f>IF(Q48=0,"",IF(BO48=0,"",(BO48/Q48)))</f>
        <v>0.25</v>
      </c>
      <c r="BQ48" s="121">
        <v>1</v>
      </c>
      <c r="BR48" s="122">
        <f>IFERROR(BQ48/BO48,"-")</f>
        <v>1</v>
      </c>
      <c r="BS48" s="123">
        <v>13000</v>
      </c>
      <c r="BT48" s="124">
        <f>IFERROR(BS48/BO48,"-")</f>
        <v>13000</v>
      </c>
      <c r="BU48" s="125"/>
      <c r="BV48" s="125"/>
      <c r="BW48" s="125">
        <v>1</v>
      </c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>
        <v>13000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156</v>
      </c>
      <c r="C49" s="189" t="s">
        <v>58</v>
      </c>
      <c r="D49" s="189"/>
      <c r="E49" s="189" t="s">
        <v>155</v>
      </c>
      <c r="F49" s="189" t="s">
        <v>83</v>
      </c>
      <c r="G49" s="189" t="s">
        <v>73</v>
      </c>
      <c r="H49" s="89"/>
      <c r="I49" s="89"/>
      <c r="J49" s="89"/>
      <c r="K49" s="181"/>
      <c r="L49" s="80">
        <v>14</v>
      </c>
      <c r="M49" s="80">
        <v>11</v>
      </c>
      <c r="N49" s="80">
        <v>1</v>
      </c>
      <c r="O49" s="91">
        <v>1</v>
      </c>
      <c r="P49" s="92">
        <v>0</v>
      </c>
      <c r="Q49" s="93">
        <f>O49+P49</f>
        <v>1</v>
      </c>
      <c r="R49" s="81">
        <f>IFERROR(Q49/N49,"-")</f>
        <v>1</v>
      </c>
      <c r="S49" s="80">
        <v>0</v>
      </c>
      <c r="T49" s="80">
        <v>1</v>
      </c>
      <c r="U49" s="81">
        <f>IFERROR(T49/(Q49),"-")</f>
        <v>1</v>
      </c>
      <c r="V49" s="82"/>
      <c r="W49" s="83">
        <v>0</v>
      </c>
      <c r="X49" s="81">
        <f>IF(Q49=0,"-",W49/Q49)</f>
        <v>0</v>
      </c>
      <c r="Y49" s="186">
        <v>10000</v>
      </c>
      <c r="Z49" s="187">
        <f>IFERROR(Y49/Q49,"-")</f>
        <v>10000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1</v>
      </c>
      <c r="CH49" s="134">
        <f>IF(Q49=0,"",IF(CG49=0,"",(CG49/Q49)))</f>
        <v>1</v>
      </c>
      <c r="CI49" s="135">
        <v>1</v>
      </c>
      <c r="CJ49" s="136">
        <f>IFERROR(CI49/CG49,"-")</f>
        <v>1</v>
      </c>
      <c r="CK49" s="137">
        <v>10000</v>
      </c>
      <c r="CL49" s="138">
        <f>IFERROR(CK49/CG49,"-")</f>
        <v>10000</v>
      </c>
      <c r="CM49" s="139">
        <v>1</v>
      </c>
      <c r="CN49" s="139"/>
      <c r="CO49" s="139"/>
      <c r="CP49" s="140">
        <v>0</v>
      </c>
      <c r="CQ49" s="141">
        <v>10000</v>
      </c>
      <c r="CR49" s="141">
        <v>10000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0.62833333333333</v>
      </c>
      <c r="B50" s="189" t="s">
        <v>157</v>
      </c>
      <c r="C50" s="189" t="s">
        <v>58</v>
      </c>
      <c r="D50" s="189"/>
      <c r="E50" s="189" t="s">
        <v>76</v>
      </c>
      <c r="F50" s="189" t="s">
        <v>77</v>
      </c>
      <c r="G50" s="189" t="s">
        <v>61</v>
      </c>
      <c r="H50" s="89" t="s">
        <v>158</v>
      </c>
      <c r="I50" s="89" t="s">
        <v>63</v>
      </c>
      <c r="J50" s="190" t="s">
        <v>80</v>
      </c>
      <c r="K50" s="181">
        <v>120000</v>
      </c>
      <c r="L50" s="80">
        <v>22</v>
      </c>
      <c r="M50" s="80">
        <v>0</v>
      </c>
      <c r="N50" s="80">
        <v>94</v>
      </c>
      <c r="O50" s="91">
        <v>13</v>
      </c>
      <c r="P50" s="92">
        <v>0</v>
      </c>
      <c r="Q50" s="93">
        <f>O50+P50</f>
        <v>13</v>
      </c>
      <c r="R50" s="81">
        <f>IFERROR(Q50/N50,"-")</f>
        <v>0.13829787234043</v>
      </c>
      <c r="S50" s="80">
        <v>3</v>
      </c>
      <c r="T50" s="80">
        <v>4</v>
      </c>
      <c r="U50" s="81">
        <f>IFERROR(T50/(Q50),"-")</f>
        <v>0.30769230769231</v>
      </c>
      <c r="V50" s="82">
        <f>IFERROR(K50/SUM(Q50:Q51),"-")</f>
        <v>7500</v>
      </c>
      <c r="W50" s="83">
        <v>4</v>
      </c>
      <c r="X50" s="81">
        <f>IF(Q50=0,"-",W50/Q50)</f>
        <v>0.30769230769231</v>
      </c>
      <c r="Y50" s="186">
        <v>12400</v>
      </c>
      <c r="Z50" s="187">
        <f>IFERROR(Y50/Q50,"-")</f>
        <v>953.84615384615</v>
      </c>
      <c r="AA50" s="187">
        <f>IFERROR(Y50/W50,"-")</f>
        <v>3100</v>
      </c>
      <c r="AB50" s="181">
        <f>SUM(Y50:Y51)-SUM(K50:K51)</f>
        <v>-44600</v>
      </c>
      <c r="AC50" s="85">
        <f>SUM(Y50:Y51)/SUM(K50:K51)</f>
        <v>0.62833333333333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4</v>
      </c>
      <c r="AO50" s="101">
        <f>IF(Q50=0,"",IF(AN50=0,"",(AN50/Q50)))</f>
        <v>0.30769230769231</v>
      </c>
      <c r="AP50" s="100">
        <v>1</v>
      </c>
      <c r="AQ50" s="102">
        <f>IFERROR(AP50/AN50,"-")</f>
        <v>0.25</v>
      </c>
      <c r="AR50" s="103">
        <v>3400</v>
      </c>
      <c r="AS50" s="104">
        <f>IFERROR(AR50/AN50,"-")</f>
        <v>850</v>
      </c>
      <c r="AT50" s="105"/>
      <c r="AU50" s="105">
        <v>1</v>
      </c>
      <c r="AV50" s="105"/>
      <c r="AW50" s="106">
        <v>1</v>
      </c>
      <c r="AX50" s="107">
        <f>IF(Q50=0,"",IF(AW50=0,"",(AW50/Q50)))</f>
        <v>0.076923076923077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>
        <v>2</v>
      </c>
      <c r="BG50" s="113">
        <f>IF(Q50=0,"",IF(BF50=0,"",(BF50/Q50)))</f>
        <v>0.15384615384615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3</v>
      </c>
      <c r="BP50" s="120">
        <f>IF(Q50=0,"",IF(BO50=0,"",(BO50/Q50)))</f>
        <v>0.23076923076923</v>
      </c>
      <c r="BQ50" s="121">
        <v>2</v>
      </c>
      <c r="BR50" s="122">
        <f>IFERROR(BQ50/BO50,"-")</f>
        <v>0.66666666666667</v>
      </c>
      <c r="BS50" s="123">
        <v>6000</v>
      </c>
      <c r="BT50" s="124">
        <f>IFERROR(BS50/BO50,"-")</f>
        <v>2000</v>
      </c>
      <c r="BU50" s="125">
        <v>2</v>
      </c>
      <c r="BV50" s="125"/>
      <c r="BW50" s="125"/>
      <c r="BX50" s="126">
        <v>3</v>
      </c>
      <c r="BY50" s="127">
        <f>IF(Q50=0,"",IF(BX50=0,"",(BX50/Q50)))</f>
        <v>0.23076923076923</v>
      </c>
      <c r="BZ50" s="128">
        <v>1</v>
      </c>
      <c r="CA50" s="129">
        <f>IFERROR(BZ50/BX50,"-")</f>
        <v>0.33333333333333</v>
      </c>
      <c r="CB50" s="130">
        <v>3000</v>
      </c>
      <c r="CC50" s="131">
        <f>IFERROR(CB50/BX50,"-")</f>
        <v>1000</v>
      </c>
      <c r="CD50" s="132">
        <v>1</v>
      </c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4</v>
      </c>
      <c r="CQ50" s="141">
        <v>12400</v>
      </c>
      <c r="CR50" s="141">
        <v>3400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159</v>
      </c>
      <c r="C51" s="189" t="s">
        <v>58</v>
      </c>
      <c r="D51" s="189"/>
      <c r="E51" s="189" t="s">
        <v>76</v>
      </c>
      <c r="F51" s="189" t="s">
        <v>77</v>
      </c>
      <c r="G51" s="189" t="s">
        <v>73</v>
      </c>
      <c r="H51" s="89"/>
      <c r="I51" s="89"/>
      <c r="J51" s="89"/>
      <c r="K51" s="181"/>
      <c r="L51" s="80">
        <v>27</v>
      </c>
      <c r="M51" s="80">
        <v>19</v>
      </c>
      <c r="N51" s="80">
        <v>17</v>
      </c>
      <c r="O51" s="91">
        <v>3</v>
      </c>
      <c r="P51" s="92">
        <v>0</v>
      </c>
      <c r="Q51" s="93">
        <f>O51+P51</f>
        <v>3</v>
      </c>
      <c r="R51" s="81">
        <f>IFERROR(Q51/N51,"-")</f>
        <v>0.17647058823529</v>
      </c>
      <c r="S51" s="80">
        <v>0</v>
      </c>
      <c r="T51" s="80">
        <v>2</v>
      </c>
      <c r="U51" s="81">
        <f>IFERROR(T51/(Q51),"-")</f>
        <v>0.66666666666667</v>
      </c>
      <c r="V51" s="82"/>
      <c r="W51" s="83">
        <v>0</v>
      </c>
      <c r="X51" s="81">
        <f>IF(Q51=0,"-",W51/Q51)</f>
        <v>0</v>
      </c>
      <c r="Y51" s="186">
        <v>63000</v>
      </c>
      <c r="Z51" s="187">
        <f>IFERROR(Y51/Q51,"-")</f>
        <v>21000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0.33333333333333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0.33333333333333</v>
      </c>
      <c r="BQ51" s="121">
        <v>1</v>
      </c>
      <c r="BR51" s="122">
        <f>IFERROR(BQ51/BO51,"-")</f>
        <v>1</v>
      </c>
      <c r="BS51" s="123">
        <v>93440</v>
      </c>
      <c r="BT51" s="124">
        <f>IFERROR(BS51/BO51,"-")</f>
        <v>93440</v>
      </c>
      <c r="BU51" s="125"/>
      <c r="BV51" s="125"/>
      <c r="BW51" s="125">
        <v>1</v>
      </c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1</v>
      </c>
      <c r="CH51" s="134">
        <f>IF(Q51=0,"",IF(CG51=0,"",(CG51/Q51)))</f>
        <v>0.33333333333333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63000</v>
      </c>
      <c r="CR51" s="141">
        <v>93440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5.1666666666667</v>
      </c>
      <c r="B52" s="189" t="s">
        <v>160</v>
      </c>
      <c r="C52" s="189" t="s">
        <v>58</v>
      </c>
      <c r="D52" s="189"/>
      <c r="E52" s="189" t="s">
        <v>82</v>
      </c>
      <c r="F52" s="189" t="s">
        <v>83</v>
      </c>
      <c r="G52" s="189" t="s">
        <v>103</v>
      </c>
      <c r="H52" s="89" t="s">
        <v>158</v>
      </c>
      <c r="I52" s="89" t="s">
        <v>63</v>
      </c>
      <c r="J52" s="89" t="s">
        <v>161</v>
      </c>
      <c r="K52" s="181">
        <v>120000</v>
      </c>
      <c r="L52" s="80">
        <v>18</v>
      </c>
      <c r="M52" s="80">
        <v>0</v>
      </c>
      <c r="N52" s="80">
        <v>133</v>
      </c>
      <c r="O52" s="91">
        <v>6</v>
      </c>
      <c r="P52" s="92">
        <v>0</v>
      </c>
      <c r="Q52" s="93">
        <f>O52+P52</f>
        <v>6</v>
      </c>
      <c r="R52" s="81">
        <f>IFERROR(Q52/N52,"-")</f>
        <v>0.045112781954887</v>
      </c>
      <c r="S52" s="80">
        <v>0</v>
      </c>
      <c r="T52" s="80">
        <v>2</v>
      </c>
      <c r="U52" s="81">
        <f>IFERROR(T52/(Q52),"-")</f>
        <v>0.33333333333333</v>
      </c>
      <c r="V52" s="82">
        <f>IFERROR(K52/SUM(Q52:Q53),"-")</f>
        <v>12000</v>
      </c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>
        <f>SUM(Y52:Y53)-SUM(K52:K53)</f>
        <v>500000</v>
      </c>
      <c r="AC52" s="85">
        <f>SUM(Y52:Y53)/SUM(K52:K53)</f>
        <v>5.1666666666667</v>
      </c>
      <c r="AD52" s="78"/>
      <c r="AE52" s="94">
        <v>1</v>
      </c>
      <c r="AF52" s="95">
        <f>IF(Q52=0,"",IF(AE52=0,"",(AE52/Q52)))</f>
        <v>0.16666666666667</v>
      </c>
      <c r="AG52" s="94"/>
      <c r="AH52" s="96">
        <f>IFERROR(AG52/AE52,"-")</f>
        <v>0</v>
      </c>
      <c r="AI52" s="97"/>
      <c r="AJ52" s="98">
        <f>IFERROR(AI52/AE52,"-")</f>
        <v>0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0.16666666666667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>
        <v>1</v>
      </c>
      <c r="BG52" s="113">
        <f>IF(Q52=0,"",IF(BF52=0,"",(BF52/Q52)))</f>
        <v>0.16666666666667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2</v>
      </c>
      <c r="BP52" s="120">
        <f>IF(Q52=0,"",IF(BO52=0,"",(BO52/Q52)))</f>
        <v>0.33333333333333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1</v>
      </c>
      <c r="BY52" s="127">
        <f>IF(Q52=0,"",IF(BX52=0,"",(BX52/Q52)))</f>
        <v>0.16666666666667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162</v>
      </c>
      <c r="C53" s="189" t="s">
        <v>58</v>
      </c>
      <c r="D53" s="189"/>
      <c r="E53" s="189" t="s">
        <v>82</v>
      </c>
      <c r="F53" s="189" t="s">
        <v>83</v>
      </c>
      <c r="G53" s="189" t="s">
        <v>73</v>
      </c>
      <c r="H53" s="89"/>
      <c r="I53" s="89"/>
      <c r="J53" s="89"/>
      <c r="K53" s="181"/>
      <c r="L53" s="80">
        <v>30</v>
      </c>
      <c r="M53" s="80">
        <v>20</v>
      </c>
      <c r="N53" s="80">
        <v>8</v>
      </c>
      <c r="O53" s="91">
        <v>4</v>
      </c>
      <c r="P53" s="92">
        <v>0</v>
      </c>
      <c r="Q53" s="93">
        <f>O53+P53</f>
        <v>4</v>
      </c>
      <c r="R53" s="81">
        <f>IFERROR(Q53/N53,"-")</f>
        <v>0.5</v>
      </c>
      <c r="S53" s="80">
        <v>1</v>
      </c>
      <c r="T53" s="80">
        <v>0</v>
      </c>
      <c r="U53" s="81">
        <f>IFERROR(T53/(Q53),"-")</f>
        <v>0</v>
      </c>
      <c r="V53" s="82"/>
      <c r="W53" s="83">
        <v>1</v>
      </c>
      <c r="X53" s="81">
        <f>IF(Q53=0,"-",W53/Q53)</f>
        <v>0.25</v>
      </c>
      <c r="Y53" s="186">
        <v>620000</v>
      </c>
      <c r="Z53" s="187">
        <f>IFERROR(Y53/Q53,"-")</f>
        <v>155000</v>
      </c>
      <c r="AA53" s="187">
        <f>IFERROR(Y53/W53,"-")</f>
        <v>620000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2</v>
      </c>
      <c r="BP53" s="120">
        <f>IF(Q53=0,"",IF(BO53=0,"",(BO53/Q53)))</f>
        <v>0.5</v>
      </c>
      <c r="BQ53" s="121">
        <v>1</v>
      </c>
      <c r="BR53" s="122">
        <f>IFERROR(BQ53/BO53,"-")</f>
        <v>0.5</v>
      </c>
      <c r="BS53" s="123">
        <v>620000</v>
      </c>
      <c r="BT53" s="124">
        <f>IFERROR(BS53/BO53,"-")</f>
        <v>310000</v>
      </c>
      <c r="BU53" s="125"/>
      <c r="BV53" s="125"/>
      <c r="BW53" s="125">
        <v>1</v>
      </c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>
        <v>2</v>
      </c>
      <c r="CH53" s="134">
        <f>IF(Q53=0,"",IF(CG53=0,"",(CG53/Q53)))</f>
        <v>0.5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1</v>
      </c>
      <c r="CQ53" s="141">
        <v>620000</v>
      </c>
      <c r="CR53" s="141">
        <v>620000</v>
      </c>
      <c r="CS53" s="141"/>
      <c r="CT53" s="142" t="str">
        <f>IF(AND(CR53=0,CS53=0),"",IF(AND(CR53&lt;=100000,CS53&lt;=100000),"",IF(CR53/CQ53&gt;0.7,"男高",IF(CS53/CQ53&gt;0.7,"女高",""))))</f>
        <v>男高</v>
      </c>
    </row>
    <row r="54" spans="1:99">
      <c r="A54" s="79">
        <f>AC54</f>
        <v>0.26666666666667</v>
      </c>
      <c r="B54" s="189" t="s">
        <v>163</v>
      </c>
      <c r="C54" s="189" t="s">
        <v>58</v>
      </c>
      <c r="D54" s="189"/>
      <c r="E54" s="189" t="s">
        <v>86</v>
      </c>
      <c r="F54" s="189" t="s">
        <v>87</v>
      </c>
      <c r="G54" s="189" t="s">
        <v>61</v>
      </c>
      <c r="H54" s="89" t="s">
        <v>158</v>
      </c>
      <c r="I54" s="89" t="s">
        <v>63</v>
      </c>
      <c r="J54" s="89" t="s">
        <v>164</v>
      </c>
      <c r="K54" s="181">
        <v>120000</v>
      </c>
      <c r="L54" s="80">
        <v>0</v>
      </c>
      <c r="M54" s="80">
        <v>0</v>
      </c>
      <c r="N54" s="80">
        <v>90</v>
      </c>
      <c r="O54" s="91">
        <v>0</v>
      </c>
      <c r="P54" s="92">
        <v>0</v>
      </c>
      <c r="Q54" s="93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>
        <f>IFERROR(K54/SUM(Q54:Q56),"-")</f>
        <v>13333.333333333</v>
      </c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>
        <f>SUM(Y54:Y56)-SUM(K54:K56)</f>
        <v>-88000</v>
      </c>
      <c r="AC54" s="85">
        <f>SUM(Y54:Y56)/SUM(K54:K56)</f>
        <v>0.26666666666667</v>
      </c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165</v>
      </c>
      <c r="C55" s="189" t="s">
        <v>58</v>
      </c>
      <c r="D55" s="189"/>
      <c r="E55" s="189" t="s">
        <v>86</v>
      </c>
      <c r="F55" s="189" t="s">
        <v>87</v>
      </c>
      <c r="G55" s="189" t="s">
        <v>61</v>
      </c>
      <c r="H55" s="89"/>
      <c r="I55" s="89"/>
      <c r="J55" s="89"/>
      <c r="K55" s="181"/>
      <c r="L55" s="80">
        <v>38</v>
      </c>
      <c r="M55" s="80">
        <v>0</v>
      </c>
      <c r="N55" s="80">
        <v>115</v>
      </c>
      <c r="O55" s="91">
        <v>9</v>
      </c>
      <c r="P55" s="92">
        <v>0</v>
      </c>
      <c r="Q55" s="93">
        <f>O55+P55</f>
        <v>9</v>
      </c>
      <c r="R55" s="81">
        <f>IFERROR(Q55/N55,"-")</f>
        <v>0.078260869565217</v>
      </c>
      <c r="S55" s="80">
        <v>0</v>
      </c>
      <c r="T55" s="80">
        <v>6</v>
      </c>
      <c r="U55" s="81">
        <f>IFERROR(T55/(Q55),"-")</f>
        <v>0.66666666666667</v>
      </c>
      <c r="V55" s="82"/>
      <c r="W55" s="83">
        <v>1</v>
      </c>
      <c r="X55" s="81">
        <f>IF(Q55=0,"-",W55/Q55)</f>
        <v>0.11111111111111</v>
      </c>
      <c r="Y55" s="186">
        <v>32000</v>
      </c>
      <c r="Z55" s="187">
        <f>IFERROR(Y55/Q55,"-")</f>
        <v>3555.5555555556</v>
      </c>
      <c r="AA55" s="187">
        <f>IFERROR(Y55/W55,"-")</f>
        <v>32000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>
        <v>3</v>
      </c>
      <c r="AX55" s="107">
        <f>IF(Q55=0,"",IF(AW55=0,"",(AW55/Q55)))</f>
        <v>0.33333333333333</v>
      </c>
      <c r="AY55" s="106"/>
      <c r="AZ55" s="108">
        <f>IFERROR(AY55/AW55,"-")</f>
        <v>0</v>
      </c>
      <c r="BA55" s="109"/>
      <c r="BB55" s="110">
        <f>IFERROR(BA55/AW55,"-")</f>
        <v>0</v>
      </c>
      <c r="BC55" s="111"/>
      <c r="BD55" s="111"/>
      <c r="BE55" s="111"/>
      <c r="BF55" s="112">
        <v>1</v>
      </c>
      <c r="BG55" s="113">
        <f>IF(Q55=0,"",IF(BF55=0,"",(BF55/Q55)))</f>
        <v>0.11111111111111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>
        <v>3</v>
      </c>
      <c r="BP55" s="120">
        <f>IF(Q55=0,"",IF(BO55=0,"",(BO55/Q55)))</f>
        <v>0.33333333333333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1</v>
      </c>
      <c r="BY55" s="127">
        <f>IF(Q55=0,"",IF(BX55=0,"",(BX55/Q55)))</f>
        <v>0.11111111111111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>
        <v>1</v>
      </c>
      <c r="CH55" s="134">
        <f>IF(Q55=0,"",IF(CG55=0,"",(CG55/Q55)))</f>
        <v>0.11111111111111</v>
      </c>
      <c r="CI55" s="135">
        <v>1</v>
      </c>
      <c r="CJ55" s="136">
        <f>IFERROR(CI55/CG55,"-")</f>
        <v>1</v>
      </c>
      <c r="CK55" s="137">
        <v>32000</v>
      </c>
      <c r="CL55" s="138">
        <f>IFERROR(CK55/CG55,"-")</f>
        <v>32000</v>
      </c>
      <c r="CM55" s="139"/>
      <c r="CN55" s="139"/>
      <c r="CO55" s="139">
        <v>1</v>
      </c>
      <c r="CP55" s="140">
        <v>1</v>
      </c>
      <c r="CQ55" s="141">
        <v>32000</v>
      </c>
      <c r="CR55" s="141">
        <v>32000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166</v>
      </c>
      <c r="C56" s="189" t="s">
        <v>58</v>
      </c>
      <c r="D56" s="189"/>
      <c r="E56" s="189" t="s">
        <v>86</v>
      </c>
      <c r="F56" s="189" t="s">
        <v>87</v>
      </c>
      <c r="G56" s="189" t="s">
        <v>73</v>
      </c>
      <c r="H56" s="89"/>
      <c r="I56" s="89"/>
      <c r="J56" s="89"/>
      <c r="K56" s="181"/>
      <c r="L56" s="80">
        <v>9</v>
      </c>
      <c r="M56" s="80">
        <v>9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0.5</v>
      </c>
      <c r="B57" s="189" t="s">
        <v>167</v>
      </c>
      <c r="C57" s="189" t="s">
        <v>58</v>
      </c>
      <c r="D57" s="189"/>
      <c r="E57" s="189" t="s">
        <v>168</v>
      </c>
      <c r="F57" s="189" t="s">
        <v>83</v>
      </c>
      <c r="G57" s="189" t="s">
        <v>61</v>
      </c>
      <c r="H57" s="89" t="s">
        <v>78</v>
      </c>
      <c r="I57" s="89" t="s">
        <v>169</v>
      </c>
      <c r="J57" s="89" t="s">
        <v>170</v>
      </c>
      <c r="K57" s="181">
        <v>50000</v>
      </c>
      <c r="L57" s="80">
        <v>12</v>
      </c>
      <c r="M57" s="80">
        <v>0</v>
      </c>
      <c r="N57" s="80">
        <v>33</v>
      </c>
      <c r="O57" s="91">
        <v>4</v>
      </c>
      <c r="P57" s="92">
        <v>1</v>
      </c>
      <c r="Q57" s="93">
        <f>O57+P57</f>
        <v>5</v>
      </c>
      <c r="R57" s="81">
        <f>IFERROR(Q57/N57,"-")</f>
        <v>0.15151515151515</v>
      </c>
      <c r="S57" s="80">
        <v>0</v>
      </c>
      <c r="T57" s="80">
        <v>3</v>
      </c>
      <c r="U57" s="81">
        <f>IFERROR(T57/(Q57),"-")</f>
        <v>0.6</v>
      </c>
      <c r="V57" s="82">
        <f>IFERROR(K57/SUM(Q57:Q58),"-")</f>
        <v>6250</v>
      </c>
      <c r="W57" s="83">
        <v>2</v>
      </c>
      <c r="X57" s="81">
        <f>IF(Q57=0,"-",W57/Q57)</f>
        <v>0.4</v>
      </c>
      <c r="Y57" s="186">
        <v>25000</v>
      </c>
      <c r="Z57" s="187">
        <f>IFERROR(Y57/Q57,"-")</f>
        <v>5000</v>
      </c>
      <c r="AA57" s="187">
        <f>IFERROR(Y57/W57,"-")</f>
        <v>12500</v>
      </c>
      <c r="AB57" s="181">
        <f>SUM(Y57:Y58)-SUM(K57:K58)</f>
        <v>-25000</v>
      </c>
      <c r="AC57" s="85">
        <f>SUM(Y57:Y58)/SUM(K57:K58)</f>
        <v>0.5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>
        <v>1</v>
      </c>
      <c r="AX57" s="107">
        <f>IF(Q57=0,"",IF(AW57=0,"",(AW57/Q57)))</f>
        <v>0.2</v>
      </c>
      <c r="AY57" s="106">
        <v>1</v>
      </c>
      <c r="AZ57" s="108">
        <f>IFERROR(AY57/AW57,"-")</f>
        <v>1</v>
      </c>
      <c r="BA57" s="109">
        <v>14000</v>
      </c>
      <c r="BB57" s="110">
        <f>IFERROR(BA57/AW57,"-")</f>
        <v>14000</v>
      </c>
      <c r="BC57" s="111"/>
      <c r="BD57" s="111"/>
      <c r="BE57" s="111">
        <v>1</v>
      </c>
      <c r="BF57" s="112">
        <v>1</v>
      </c>
      <c r="BG57" s="113">
        <f>IF(Q57=0,"",IF(BF57=0,"",(BF57/Q57)))</f>
        <v>0.2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1</v>
      </c>
      <c r="BP57" s="120">
        <f>IF(Q57=0,"",IF(BO57=0,"",(BO57/Q57)))</f>
        <v>0.2</v>
      </c>
      <c r="BQ57" s="121">
        <v>1</v>
      </c>
      <c r="BR57" s="122">
        <f>IFERROR(BQ57/BO57,"-")</f>
        <v>1</v>
      </c>
      <c r="BS57" s="123">
        <v>11000</v>
      </c>
      <c r="BT57" s="124">
        <f>IFERROR(BS57/BO57,"-")</f>
        <v>11000</v>
      </c>
      <c r="BU57" s="125"/>
      <c r="BV57" s="125"/>
      <c r="BW57" s="125">
        <v>1</v>
      </c>
      <c r="BX57" s="126">
        <v>1</v>
      </c>
      <c r="BY57" s="127">
        <f>IF(Q57=0,"",IF(BX57=0,"",(BX57/Q57)))</f>
        <v>0.2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1</v>
      </c>
      <c r="CH57" s="134">
        <f>IF(Q57=0,"",IF(CG57=0,"",(CG57/Q57)))</f>
        <v>0.2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2</v>
      </c>
      <c r="CQ57" s="141">
        <v>25000</v>
      </c>
      <c r="CR57" s="141">
        <v>14000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171</v>
      </c>
      <c r="C58" s="189" t="s">
        <v>58</v>
      </c>
      <c r="D58" s="189"/>
      <c r="E58" s="189" t="s">
        <v>168</v>
      </c>
      <c r="F58" s="189" t="s">
        <v>83</v>
      </c>
      <c r="G58" s="189" t="s">
        <v>73</v>
      </c>
      <c r="H58" s="89"/>
      <c r="I58" s="89"/>
      <c r="J58" s="89"/>
      <c r="K58" s="181"/>
      <c r="L58" s="80">
        <v>11</v>
      </c>
      <c r="M58" s="80">
        <v>10</v>
      </c>
      <c r="N58" s="80">
        <v>2</v>
      </c>
      <c r="O58" s="91">
        <v>3</v>
      </c>
      <c r="P58" s="92">
        <v>0</v>
      </c>
      <c r="Q58" s="93">
        <f>O58+P58</f>
        <v>3</v>
      </c>
      <c r="R58" s="81">
        <f>IFERROR(Q58/N58,"-")</f>
        <v>1.5</v>
      </c>
      <c r="S58" s="80">
        <v>0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0.33333333333333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>
        <v>1</v>
      </c>
      <c r="BY58" s="127">
        <f>IF(Q58=0,"",IF(BX58=0,"",(BX58/Q58)))</f>
        <v>0.33333333333333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>
        <v>1</v>
      </c>
      <c r="CH58" s="134">
        <f>IF(Q58=0,"",IF(CG58=0,"",(CG58/Q58)))</f>
        <v>0.33333333333333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0.6</v>
      </c>
      <c r="B59" s="189" t="s">
        <v>172</v>
      </c>
      <c r="C59" s="189" t="s">
        <v>58</v>
      </c>
      <c r="D59" s="189"/>
      <c r="E59" s="189" t="s">
        <v>173</v>
      </c>
      <c r="F59" s="189" t="s">
        <v>122</v>
      </c>
      <c r="G59" s="189" t="s">
        <v>61</v>
      </c>
      <c r="H59" s="89" t="s">
        <v>78</v>
      </c>
      <c r="I59" s="89" t="s">
        <v>169</v>
      </c>
      <c r="J59" s="89" t="s">
        <v>174</v>
      </c>
      <c r="K59" s="181">
        <v>50000</v>
      </c>
      <c r="L59" s="80">
        <v>0</v>
      </c>
      <c r="M59" s="80">
        <v>0</v>
      </c>
      <c r="N59" s="80">
        <v>60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>
        <f>IFERROR(K59/SUM(Q59:Q61),"-")</f>
        <v>6250</v>
      </c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>
        <f>SUM(Y59:Y61)-SUM(K59:K61)</f>
        <v>-20000</v>
      </c>
      <c r="AC59" s="85">
        <f>SUM(Y59:Y61)/SUM(K59:K61)</f>
        <v>0.6</v>
      </c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175</v>
      </c>
      <c r="C60" s="189" t="s">
        <v>58</v>
      </c>
      <c r="D60" s="189"/>
      <c r="E60" s="189" t="s">
        <v>173</v>
      </c>
      <c r="F60" s="189" t="s">
        <v>122</v>
      </c>
      <c r="G60" s="189" t="s">
        <v>61</v>
      </c>
      <c r="H60" s="89"/>
      <c r="I60" s="89"/>
      <c r="J60" s="89"/>
      <c r="K60" s="181"/>
      <c r="L60" s="80">
        <v>37</v>
      </c>
      <c r="M60" s="80">
        <v>0</v>
      </c>
      <c r="N60" s="80">
        <v>99</v>
      </c>
      <c r="O60" s="91">
        <v>8</v>
      </c>
      <c r="P60" s="92">
        <v>0</v>
      </c>
      <c r="Q60" s="93">
        <f>O60+P60</f>
        <v>8</v>
      </c>
      <c r="R60" s="81">
        <f>IFERROR(Q60/N60,"-")</f>
        <v>0.080808080808081</v>
      </c>
      <c r="S60" s="80">
        <v>0</v>
      </c>
      <c r="T60" s="80">
        <v>3</v>
      </c>
      <c r="U60" s="81">
        <f>IFERROR(T60/(Q60),"-")</f>
        <v>0.375</v>
      </c>
      <c r="V60" s="82"/>
      <c r="W60" s="83">
        <v>2</v>
      </c>
      <c r="X60" s="81">
        <f>IF(Q60=0,"-",W60/Q60)</f>
        <v>0.25</v>
      </c>
      <c r="Y60" s="186">
        <v>30000</v>
      </c>
      <c r="Z60" s="187">
        <f>IFERROR(Y60/Q60,"-")</f>
        <v>3750</v>
      </c>
      <c r="AA60" s="187">
        <f>IFERROR(Y60/W60,"-")</f>
        <v>15000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>
        <v>1</v>
      </c>
      <c r="AX60" s="107">
        <f>IF(Q60=0,"",IF(AW60=0,"",(AW60/Q60)))</f>
        <v>0.125</v>
      </c>
      <c r="AY60" s="106"/>
      <c r="AZ60" s="108">
        <f>IFERROR(AY60/AW60,"-")</f>
        <v>0</v>
      </c>
      <c r="BA60" s="109"/>
      <c r="BB60" s="110">
        <f>IFERROR(BA60/AW60,"-")</f>
        <v>0</v>
      </c>
      <c r="BC60" s="111"/>
      <c r="BD60" s="111"/>
      <c r="BE60" s="111"/>
      <c r="BF60" s="112">
        <v>2</v>
      </c>
      <c r="BG60" s="113">
        <f>IF(Q60=0,"",IF(BF60=0,"",(BF60/Q60)))</f>
        <v>0.25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1</v>
      </c>
      <c r="BP60" s="120">
        <f>IF(Q60=0,"",IF(BO60=0,"",(BO60/Q60)))</f>
        <v>0.125</v>
      </c>
      <c r="BQ60" s="121">
        <v>1</v>
      </c>
      <c r="BR60" s="122">
        <f>IFERROR(BQ60/BO60,"-")</f>
        <v>1</v>
      </c>
      <c r="BS60" s="123">
        <v>15000</v>
      </c>
      <c r="BT60" s="124">
        <f>IFERROR(BS60/BO60,"-")</f>
        <v>15000</v>
      </c>
      <c r="BU60" s="125"/>
      <c r="BV60" s="125">
        <v>1</v>
      </c>
      <c r="BW60" s="125"/>
      <c r="BX60" s="126">
        <v>3</v>
      </c>
      <c r="BY60" s="127">
        <f>IF(Q60=0,"",IF(BX60=0,"",(BX60/Q60)))</f>
        <v>0.375</v>
      </c>
      <c r="BZ60" s="128">
        <v>1</v>
      </c>
      <c r="CA60" s="129">
        <f>IFERROR(BZ60/BX60,"-")</f>
        <v>0.33333333333333</v>
      </c>
      <c r="CB60" s="130">
        <v>15000</v>
      </c>
      <c r="CC60" s="131">
        <f>IFERROR(CB60/BX60,"-")</f>
        <v>5000</v>
      </c>
      <c r="CD60" s="132"/>
      <c r="CE60" s="132"/>
      <c r="CF60" s="132">
        <v>1</v>
      </c>
      <c r="CG60" s="133">
        <v>1</v>
      </c>
      <c r="CH60" s="134">
        <f>IF(Q60=0,"",IF(CG60=0,"",(CG60/Q60)))</f>
        <v>0.125</v>
      </c>
      <c r="CI60" s="135"/>
      <c r="CJ60" s="136">
        <f>IFERROR(CI60/CG60,"-")</f>
        <v>0</v>
      </c>
      <c r="CK60" s="137"/>
      <c r="CL60" s="138">
        <f>IFERROR(CK60/CG60,"-")</f>
        <v>0</v>
      </c>
      <c r="CM60" s="139"/>
      <c r="CN60" s="139"/>
      <c r="CO60" s="139"/>
      <c r="CP60" s="140">
        <v>2</v>
      </c>
      <c r="CQ60" s="141">
        <v>30000</v>
      </c>
      <c r="CR60" s="141">
        <v>15000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176</v>
      </c>
      <c r="C61" s="189" t="s">
        <v>58</v>
      </c>
      <c r="D61" s="189"/>
      <c r="E61" s="189" t="s">
        <v>173</v>
      </c>
      <c r="F61" s="189" t="s">
        <v>122</v>
      </c>
      <c r="G61" s="189" t="s">
        <v>73</v>
      </c>
      <c r="H61" s="89"/>
      <c r="I61" s="89"/>
      <c r="J61" s="89"/>
      <c r="K61" s="181"/>
      <c r="L61" s="80">
        <v>14</v>
      </c>
      <c r="M61" s="80">
        <v>9</v>
      </c>
      <c r="N61" s="80">
        <v>1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1.9</v>
      </c>
      <c r="B62" s="189" t="s">
        <v>177</v>
      </c>
      <c r="C62" s="189" t="s">
        <v>58</v>
      </c>
      <c r="D62" s="189"/>
      <c r="E62" s="189" t="s">
        <v>178</v>
      </c>
      <c r="F62" s="189" t="s">
        <v>179</v>
      </c>
      <c r="G62" s="189" t="s">
        <v>103</v>
      </c>
      <c r="H62" s="89" t="s">
        <v>158</v>
      </c>
      <c r="I62" s="89" t="s">
        <v>180</v>
      </c>
      <c r="J62" s="190" t="s">
        <v>80</v>
      </c>
      <c r="K62" s="181">
        <v>80000</v>
      </c>
      <c r="L62" s="80">
        <v>5</v>
      </c>
      <c r="M62" s="80">
        <v>0</v>
      </c>
      <c r="N62" s="80">
        <v>87</v>
      </c>
      <c r="O62" s="91">
        <v>1</v>
      </c>
      <c r="P62" s="92">
        <v>0</v>
      </c>
      <c r="Q62" s="93">
        <f>O62+P62</f>
        <v>1</v>
      </c>
      <c r="R62" s="81">
        <f>IFERROR(Q62/N62,"-")</f>
        <v>0.011494252873563</v>
      </c>
      <c r="S62" s="80">
        <v>0</v>
      </c>
      <c r="T62" s="80">
        <v>1</v>
      </c>
      <c r="U62" s="81">
        <f>IFERROR(T62/(Q62),"-")</f>
        <v>1</v>
      </c>
      <c r="V62" s="82">
        <f>IFERROR(K62/SUM(Q62:Q66),"-")</f>
        <v>5714.2857142857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SUM(Y62:Y66)-SUM(K62:K66)</f>
        <v>72000</v>
      </c>
      <c r="AC62" s="85">
        <f>SUM(Y62:Y66)/SUM(K62:K66)</f>
        <v>1.9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1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181</v>
      </c>
      <c r="C63" s="189" t="s">
        <v>58</v>
      </c>
      <c r="D63" s="189"/>
      <c r="E63" s="189" t="s">
        <v>178</v>
      </c>
      <c r="F63" s="189" t="s">
        <v>182</v>
      </c>
      <c r="G63" s="189" t="s">
        <v>61</v>
      </c>
      <c r="H63" s="89" t="s">
        <v>158</v>
      </c>
      <c r="I63" s="89" t="s">
        <v>180</v>
      </c>
      <c r="J63" s="190" t="s">
        <v>84</v>
      </c>
      <c r="K63" s="181"/>
      <c r="L63" s="80">
        <v>5</v>
      </c>
      <c r="M63" s="80">
        <v>0</v>
      </c>
      <c r="N63" s="80">
        <v>48</v>
      </c>
      <c r="O63" s="91">
        <v>2</v>
      </c>
      <c r="P63" s="92">
        <v>0</v>
      </c>
      <c r="Q63" s="93">
        <f>O63+P63</f>
        <v>2</v>
      </c>
      <c r="R63" s="81">
        <f>IFERROR(Q63/N63,"-")</f>
        <v>0.041666666666667</v>
      </c>
      <c r="S63" s="80">
        <v>0</v>
      </c>
      <c r="T63" s="80">
        <v>1</v>
      </c>
      <c r="U63" s="81">
        <f>IFERROR(T63/(Q63),"-")</f>
        <v>0.5</v>
      </c>
      <c r="V63" s="82"/>
      <c r="W63" s="83">
        <v>1</v>
      </c>
      <c r="X63" s="81">
        <f>IF(Q63=0,"-",W63/Q63)</f>
        <v>0.5</v>
      </c>
      <c r="Y63" s="186">
        <v>68000</v>
      </c>
      <c r="Z63" s="187">
        <f>IFERROR(Y63/Q63,"-")</f>
        <v>34000</v>
      </c>
      <c r="AA63" s="187">
        <f>IFERROR(Y63/W63,"-")</f>
        <v>68000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0.5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>
        <v>1</v>
      </c>
      <c r="CH63" s="134">
        <f>IF(Q63=0,"",IF(CG63=0,"",(CG63/Q63)))</f>
        <v>0.5</v>
      </c>
      <c r="CI63" s="135">
        <v>1</v>
      </c>
      <c r="CJ63" s="136">
        <f>IFERROR(CI63/CG63,"-")</f>
        <v>1</v>
      </c>
      <c r="CK63" s="137">
        <v>68000</v>
      </c>
      <c r="CL63" s="138">
        <f>IFERROR(CK63/CG63,"-")</f>
        <v>68000</v>
      </c>
      <c r="CM63" s="139"/>
      <c r="CN63" s="139"/>
      <c r="CO63" s="139">
        <v>1</v>
      </c>
      <c r="CP63" s="140">
        <v>1</v>
      </c>
      <c r="CQ63" s="141">
        <v>68000</v>
      </c>
      <c r="CR63" s="141">
        <v>68000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183</v>
      </c>
      <c r="C64" s="189" t="s">
        <v>58</v>
      </c>
      <c r="D64" s="189"/>
      <c r="E64" s="189" t="s">
        <v>178</v>
      </c>
      <c r="F64" s="189" t="s">
        <v>184</v>
      </c>
      <c r="G64" s="189" t="s">
        <v>103</v>
      </c>
      <c r="H64" s="89" t="s">
        <v>158</v>
      </c>
      <c r="I64" s="89" t="s">
        <v>180</v>
      </c>
      <c r="J64" s="190" t="s">
        <v>64</v>
      </c>
      <c r="K64" s="181"/>
      <c r="L64" s="80">
        <v>11</v>
      </c>
      <c r="M64" s="80">
        <v>0</v>
      </c>
      <c r="N64" s="80">
        <v>153</v>
      </c>
      <c r="O64" s="91">
        <v>2</v>
      </c>
      <c r="P64" s="92">
        <v>0</v>
      </c>
      <c r="Q64" s="93">
        <f>O64+P64</f>
        <v>2</v>
      </c>
      <c r="R64" s="81">
        <f>IFERROR(Q64/N64,"-")</f>
        <v>0.013071895424837</v>
      </c>
      <c r="S64" s="80">
        <v>0</v>
      </c>
      <c r="T64" s="80">
        <v>1</v>
      </c>
      <c r="U64" s="81">
        <f>IFERROR(T64/(Q64),"-")</f>
        <v>0.5</v>
      </c>
      <c r="V64" s="82"/>
      <c r="W64" s="83">
        <v>1</v>
      </c>
      <c r="X64" s="81">
        <f>IF(Q64=0,"-",W64/Q64)</f>
        <v>0.5</v>
      </c>
      <c r="Y64" s="186">
        <v>13000</v>
      </c>
      <c r="Z64" s="187">
        <f>IFERROR(Y64/Q64,"-")</f>
        <v>6500</v>
      </c>
      <c r="AA64" s="187">
        <f>IFERROR(Y64/W64,"-")</f>
        <v>13000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2</v>
      </c>
      <c r="BP64" s="120">
        <f>IF(Q64=0,"",IF(BO64=0,"",(BO64/Q64)))</f>
        <v>1</v>
      </c>
      <c r="BQ64" s="121">
        <v>1</v>
      </c>
      <c r="BR64" s="122">
        <f>IFERROR(BQ64/BO64,"-")</f>
        <v>0.5</v>
      </c>
      <c r="BS64" s="123">
        <v>13000</v>
      </c>
      <c r="BT64" s="124">
        <f>IFERROR(BS64/BO64,"-")</f>
        <v>6500</v>
      </c>
      <c r="BU64" s="125"/>
      <c r="BV64" s="125"/>
      <c r="BW64" s="125">
        <v>1</v>
      </c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13000</v>
      </c>
      <c r="CR64" s="141">
        <v>13000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185</v>
      </c>
      <c r="C65" s="189" t="s">
        <v>58</v>
      </c>
      <c r="D65" s="189"/>
      <c r="E65" s="189" t="s">
        <v>178</v>
      </c>
      <c r="F65" s="189" t="s">
        <v>186</v>
      </c>
      <c r="G65" s="189" t="s">
        <v>61</v>
      </c>
      <c r="H65" s="89" t="s">
        <v>158</v>
      </c>
      <c r="I65" s="89" t="s">
        <v>180</v>
      </c>
      <c r="J65" s="190" t="s">
        <v>134</v>
      </c>
      <c r="K65" s="181"/>
      <c r="L65" s="80">
        <v>36</v>
      </c>
      <c r="M65" s="80">
        <v>0</v>
      </c>
      <c r="N65" s="80">
        <v>138</v>
      </c>
      <c r="O65" s="91">
        <v>5</v>
      </c>
      <c r="P65" s="92">
        <v>0</v>
      </c>
      <c r="Q65" s="93">
        <f>O65+P65</f>
        <v>5</v>
      </c>
      <c r="R65" s="81">
        <f>IFERROR(Q65/N65,"-")</f>
        <v>0.036231884057971</v>
      </c>
      <c r="S65" s="80">
        <v>2</v>
      </c>
      <c r="T65" s="80">
        <v>1</v>
      </c>
      <c r="U65" s="81">
        <f>IFERROR(T65/(Q65),"-")</f>
        <v>0.2</v>
      </c>
      <c r="V65" s="82"/>
      <c r="W65" s="83">
        <v>2</v>
      </c>
      <c r="X65" s="81">
        <f>IF(Q65=0,"-",W65/Q65)</f>
        <v>0.4</v>
      </c>
      <c r="Y65" s="186">
        <v>66000</v>
      </c>
      <c r="Z65" s="187">
        <f>IFERROR(Y65/Q65,"-")</f>
        <v>13200</v>
      </c>
      <c r="AA65" s="187">
        <f>IFERROR(Y65/W65,"-")</f>
        <v>33000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3</v>
      </c>
      <c r="BP65" s="120">
        <f>IF(Q65=0,"",IF(BO65=0,"",(BO65/Q65)))</f>
        <v>0.6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1</v>
      </c>
      <c r="BY65" s="127">
        <f>IF(Q65=0,"",IF(BX65=0,"",(BX65/Q65)))</f>
        <v>0.2</v>
      </c>
      <c r="BZ65" s="128">
        <v>1</v>
      </c>
      <c r="CA65" s="129">
        <f>IFERROR(BZ65/BX65,"-")</f>
        <v>1</v>
      </c>
      <c r="CB65" s="130">
        <v>8000</v>
      </c>
      <c r="CC65" s="131">
        <f>IFERROR(CB65/BX65,"-")</f>
        <v>8000</v>
      </c>
      <c r="CD65" s="132"/>
      <c r="CE65" s="132">
        <v>1</v>
      </c>
      <c r="CF65" s="132"/>
      <c r="CG65" s="133">
        <v>1</v>
      </c>
      <c r="CH65" s="134">
        <f>IF(Q65=0,"",IF(CG65=0,"",(CG65/Q65)))</f>
        <v>0.2</v>
      </c>
      <c r="CI65" s="135">
        <v>1</v>
      </c>
      <c r="CJ65" s="136">
        <f>IFERROR(CI65/CG65,"-")</f>
        <v>1</v>
      </c>
      <c r="CK65" s="137">
        <v>58000</v>
      </c>
      <c r="CL65" s="138">
        <f>IFERROR(CK65/CG65,"-")</f>
        <v>58000</v>
      </c>
      <c r="CM65" s="139"/>
      <c r="CN65" s="139"/>
      <c r="CO65" s="139">
        <v>1</v>
      </c>
      <c r="CP65" s="140">
        <v>2</v>
      </c>
      <c r="CQ65" s="141">
        <v>66000</v>
      </c>
      <c r="CR65" s="141">
        <v>58000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187</v>
      </c>
      <c r="C66" s="189" t="s">
        <v>58</v>
      </c>
      <c r="D66" s="189"/>
      <c r="E66" s="189" t="s">
        <v>72</v>
      </c>
      <c r="F66" s="189" t="s">
        <v>72</v>
      </c>
      <c r="G66" s="189" t="s">
        <v>73</v>
      </c>
      <c r="H66" s="89" t="s">
        <v>188</v>
      </c>
      <c r="I66" s="89"/>
      <c r="J66" s="89"/>
      <c r="K66" s="181"/>
      <c r="L66" s="80">
        <v>30</v>
      </c>
      <c r="M66" s="80">
        <v>17</v>
      </c>
      <c r="N66" s="80">
        <v>10</v>
      </c>
      <c r="O66" s="91">
        <v>4</v>
      </c>
      <c r="P66" s="92">
        <v>0</v>
      </c>
      <c r="Q66" s="93">
        <f>O66+P66</f>
        <v>4</v>
      </c>
      <c r="R66" s="81">
        <f>IFERROR(Q66/N66,"-")</f>
        <v>0.4</v>
      </c>
      <c r="S66" s="80">
        <v>0</v>
      </c>
      <c r="T66" s="80">
        <v>1</v>
      </c>
      <c r="U66" s="81">
        <f>IFERROR(T66/(Q66),"-")</f>
        <v>0.25</v>
      </c>
      <c r="V66" s="82"/>
      <c r="W66" s="83">
        <v>0</v>
      </c>
      <c r="X66" s="81">
        <f>IF(Q66=0,"-",W66/Q66)</f>
        <v>0</v>
      </c>
      <c r="Y66" s="186">
        <v>5000</v>
      </c>
      <c r="Z66" s="187">
        <f>IFERROR(Y66/Q66,"-")</f>
        <v>1250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0.25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2</v>
      </c>
      <c r="BY66" s="127">
        <f>IF(Q66=0,"",IF(BX66=0,"",(BX66/Q66)))</f>
        <v>0.5</v>
      </c>
      <c r="BZ66" s="128">
        <v>1</v>
      </c>
      <c r="CA66" s="129">
        <f>IFERROR(BZ66/BX66,"-")</f>
        <v>0.5</v>
      </c>
      <c r="CB66" s="130">
        <v>5000</v>
      </c>
      <c r="CC66" s="131">
        <f>IFERROR(CB66/BX66,"-")</f>
        <v>2500</v>
      </c>
      <c r="CD66" s="132">
        <v>1</v>
      </c>
      <c r="CE66" s="132"/>
      <c r="CF66" s="132"/>
      <c r="CG66" s="133">
        <v>1</v>
      </c>
      <c r="CH66" s="134">
        <f>IF(Q66=0,"",IF(CG66=0,"",(CG66/Q66)))</f>
        <v>0.25</v>
      </c>
      <c r="CI66" s="135">
        <v>1</v>
      </c>
      <c r="CJ66" s="136">
        <f>IFERROR(CI66/CG66,"-")</f>
        <v>1</v>
      </c>
      <c r="CK66" s="137">
        <v>30000</v>
      </c>
      <c r="CL66" s="138">
        <f>IFERROR(CK66/CG66,"-")</f>
        <v>30000</v>
      </c>
      <c r="CM66" s="139"/>
      <c r="CN66" s="139"/>
      <c r="CO66" s="139">
        <v>1</v>
      </c>
      <c r="CP66" s="140">
        <v>0</v>
      </c>
      <c r="CQ66" s="141">
        <v>5000</v>
      </c>
      <c r="CR66" s="141">
        <v>30000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 t="str">
        <f>AC67</f>
        <v>0</v>
      </c>
      <c r="B67" s="189" t="s">
        <v>189</v>
      </c>
      <c r="C67" s="189" t="s">
        <v>58</v>
      </c>
      <c r="D67" s="189"/>
      <c r="E67" s="189"/>
      <c r="F67" s="189"/>
      <c r="G67" s="189" t="s">
        <v>61</v>
      </c>
      <c r="H67" s="89" t="s">
        <v>190</v>
      </c>
      <c r="I67" s="89" t="s">
        <v>191</v>
      </c>
      <c r="J67" s="190" t="s">
        <v>134</v>
      </c>
      <c r="K67" s="181">
        <v>0</v>
      </c>
      <c r="L67" s="80">
        <v>0</v>
      </c>
      <c r="M67" s="80">
        <v>0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 t="str">
        <f>IFERROR(K67/SUM(Q67:Q68),"-")</f>
        <v>-</v>
      </c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>
        <f>SUM(Y67:Y68)-SUM(K67:K68)</f>
        <v>0</v>
      </c>
      <c r="AC67" s="85" t="str">
        <f>SUM(Y67:Y68)/SUM(K67:K68)</f>
        <v>0</v>
      </c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192</v>
      </c>
      <c r="C68" s="189" t="s">
        <v>58</v>
      </c>
      <c r="D68" s="189"/>
      <c r="E68" s="189"/>
      <c r="F68" s="189"/>
      <c r="G68" s="189" t="s">
        <v>73</v>
      </c>
      <c r="H68" s="89"/>
      <c r="I68" s="89"/>
      <c r="J68" s="89"/>
      <c r="K68" s="181"/>
      <c r="L68" s="80">
        <v>0</v>
      </c>
      <c r="M68" s="80">
        <v>0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30"/>
      <c r="B69" s="86"/>
      <c r="C69" s="86"/>
      <c r="D69" s="87"/>
      <c r="E69" s="87"/>
      <c r="F69" s="87"/>
      <c r="G69" s="88"/>
      <c r="H69" s="89"/>
      <c r="I69" s="89"/>
      <c r="J69" s="89"/>
      <c r="K69" s="182"/>
      <c r="L69" s="34"/>
      <c r="M69" s="34"/>
      <c r="N69" s="31"/>
      <c r="O69" s="23"/>
      <c r="P69" s="23"/>
      <c r="Q69" s="23"/>
      <c r="R69" s="32"/>
      <c r="S69" s="32"/>
      <c r="T69" s="23"/>
      <c r="U69" s="32"/>
      <c r="V69" s="25"/>
      <c r="W69" s="25"/>
      <c r="X69" s="25"/>
      <c r="Y69" s="188"/>
      <c r="Z69" s="188"/>
      <c r="AA69" s="188"/>
      <c r="AB69" s="188"/>
      <c r="AC69" s="33"/>
      <c r="AD69" s="58"/>
      <c r="AE69" s="62"/>
      <c r="AF69" s="63"/>
      <c r="AG69" s="62"/>
      <c r="AH69" s="66"/>
      <c r="AI69" s="67"/>
      <c r="AJ69" s="68"/>
      <c r="AK69" s="69"/>
      <c r="AL69" s="69"/>
      <c r="AM69" s="69"/>
      <c r="AN69" s="62"/>
      <c r="AO69" s="63"/>
      <c r="AP69" s="62"/>
      <c r="AQ69" s="66"/>
      <c r="AR69" s="67"/>
      <c r="AS69" s="68"/>
      <c r="AT69" s="69"/>
      <c r="AU69" s="69"/>
      <c r="AV69" s="69"/>
      <c r="AW69" s="62"/>
      <c r="AX69" s="63"/>
      <c r="AY69" s="62"/>
      <c r="AZ69" s="66"/>
      <c r="BA69" s="67"/>
      <c r="BB69" s="68"/>
      <c r="BC69" s="69"/>
      <c r="BD69" s="69"/>
      <c r="BE69" s="69"/>
      <c r="BF69" s="62"/>
      <c r="BG69" s="63"/>
      <c r="BH69" s="62"/>
      <c r="BI69" s="66"/>
      <c r="BJ69" s="67"/>
      <c r="BK69" s="68"/>
      <c r="BL69" s="69"/>
      <c r="BM69" s="69"/>
      <c r="BN69" s="69"/>
      <c r="BO69" s="64"/>
      <c r="BP69" s="65"/>
      <c r="BQ69" s="62"/>
      <c r="BR69" s="66"/>
      <c r="BS69" s="67"/>
      <c r="BT69" s="68"/>
      <c r="BU69" s="69"/>
      <c r="BV69" s="69"/>
      <c r="BW69" s="69"/>
      <c r="BX69" s="64"/>
      <c r="BY69" s="65"/>
      <c r="BZ69" s="62"/>
      <c r="CA69" s="66"/>
      <c r="CB69" s="67"/>
      <c r="CC69" s="68"/>
      <c r="CD69" s="69"/>
      <c r="CE69" s="69"/>
      <c r="CF69" s="69"/>
      <c r="CG69" s="64"/>
      <c r="CH69" s="65"/>
      <c r="CI69" s="62"/>
      <c r="CJ69" s="66"/>
      <c r="CK69" s="67"/>
      <c r="CL69" s="68"/>
      <c r="CM69" s="69"/>
      <c r="CN69" s="69"/>
      <c r="CO69" s="69"/>
      <c r="CP69" s="70"/>
      <c r="CQ69" s="67"/>
      <c r="CR69" s="67"/>
      <c r="CS69" s="67"/>
      <c r="CT69" s="71"/>
    </row>
    <row r="70" spans="1:99">
      <c r="A70" s="30"/>
      <c r="B70" s="37"/>
      <c r="C70" s="37"/>
      <c r="D70" s="21"/>
      <c r="E70" s="21"/>
      <c r="F70" s="21"/>
      <c r="G70" s="22"/>
      <c r="H70" s="36"/>
      <c r="I70" s="36"/>
      <c r="J70" s="74"/>
      <c r="K70" s="183"/>
      <c r="L70" s="34"/>
      <c r="M70" s="34"/>
      <c r="N70" s="31"/>
      <c r="O70" s="23"/>
      <c r="P70" s="23"/>
      <c r="Q70" s="23"/>
      <c r="R70" s="32"/>
      <c r="S70" s="32"/>
      <c r="T70" s="23"/>
      <c r="U70" s="32"/>
      <c r="V70" s="25"/>
      <c r="W70" s="25"/>
      <c r="X70" s="25"/>
      <c r="Y70" s="188"/>
      <c r="Z70" s="188"/>
      <c r="AA70" s="188"/>
      <c r="AB70" s="188"/>
      <c r="AC70" s="33"/>
      <c r="AD70" s="60"/>
      <c r="AE70" s="62"/>
      <c r="AF70" s="63"/>
      <c r="AG70" s="62"/>
      <c r="AH70" s="66"/>
      <c r="AI70" s="67"/>
      <c r="AJ70" s="68"/>
      <c r="AK70" s="69"/>
      <c r="AL70" s="69"/>
      <c r="AM70" s="69"/>
      <c r="AN70" s="62"/>
      <c r="AO70" s="63"/>
      <c r="AP70" s="62"/>
      <c r="AQ70" s="66"/>
      <c r="AR70" s="67"/>
      <c r="AS70" s="68"/>
      <c r="AT70" s="69"/>
      <c r="AU70" s="69"/>
      <c r="AV70" s="69"/>
      <c r="AW70" s="62"/>
      <c r="AX70" s="63"/>
      <c r="AY70" s="62"/>
      <c r="AZ70" s="66"/>
      <c r="BA70" s="67"/>
      <c r="BB70" s="68"/>
      <c r="BC70" s="69"/>
      <c r="BD70" s="69"/>
      <c r="BE70" s="69"/>
      <c r="BF70" s="62"/>
      <c r="BG70" s="63"/>
      <c r="BH70" s="62"/>
      <c r="BI70" s="66"/>
      <c r="BJ70" s="67"/>
      <c r="BK70" s="68"/>
      <c r="BL70" s="69"/>
      <c r="BM70" s="69"/>
      <c r="BN70" s="69"/>
      <c r="BO70" s="64"/>
      <c r="BP70" s="65"/>
      <c r="BQ70" s="62"/>
      <c r="BR70" s="66"/>
      <c r="BS70" s="67"/>
      <c r="BT70" s="68"/>
      <c r="BU70" s="69"/>
      <c r="BV70" s="69"/>
      <c r="BW70" s="69"/>
      <c r="BX70" s="64"/>
      <c r="BY70" s="65"/>
      <c r="BZ70" s="62"/>
      <c r="CA70" s="66"/>
      <c r="CB70" s="67"/>
      <c r="CC70" s="68"/>
      <c r="CD70" s="69"/>
      <c r="CE70" s="69"/>
      <c r="CF70" s="69"/>
      <c r="CG70" s="64"/>
      <c r="CH70" s="65"/>
      <c r="CI70" s="62"/>
      <c r="CJ70" s="66"/>
      <c r="CK70" s="67"/>
      <c r="CL70" s="68"/>
      <c r="CM70" s="69"/>
      <c r="CN70" s="69"/>
      <c r="CO70" s="69"/>
      <c r="CP70" s="70"/>
      <c r="CQ70" s="67"/>
      <c r="CR70" s="67"/>
      <c r="CS70" s="67"/>
      <c r="CT70" s="71"/>
    </row>
    <row r="71" spans="1:99">
      <c r="A71" s="19">
        <f>AC71</f>
        <v>1.751208913649</v>
      </c>
      <c r="B71" s="39"/>
      <c r="C71" s="39"/>
      <c r="D71" s="39"/>
      <c r="E71" s="39"/>
      <c r="F71" s="39"/>
      <c r="G71" s="39"/>
      <c r="H71" s="40" t="s">
        <v>193</v>
      </c>
      <c r="I71" s="40"/>
      <c r="J71" s="40"/>
      <c r="K71" s="184">
        <f>SUM(K6:K70)</f>
        <v>3590000</v>
      </c>
      <c r="L71" s="41">
        <f>SUM(L6:L70)</f>
        <v>1541</v>
      </c>
      <c r="M71" s="41">
        <f>SUM(M6:M70)</f>
        <v>585</v>
      </c>
      <c r="N71" s="41">
        <f>SUM(N6:N70)</f>
        <v>3545</v>
      </c>
      <c r="O71" s="41">
        <f>SUM(O6:O70)</f>
        <v>368</v>
      </c>
      <c r="P71" s="41">
        <f>SUM(P6:P70)</f>
        <v>2</v>
      </c>
      <c r="Q71" s="41">
        <f>SUM(Q6:Q70)</f>
        <v>370</v>
      </c>
      <c r="R71" s="42">
        <f>IFERROR(Q71/N71,"-")</f>
        <v>0.10437235543018</v>
      </c>
      <c r="S71" s="77">
        <f>SUM(S6:S70)</f>
        <v>34</v>
      </c>
      <c r="T71" s="77">
        <f>SUM(T6:T70)</f>
        <v>102</v>
      </c>
      <c r="U71" s="42">
        <f>IFERROR(S71/Q71,"-")</f>
        <v>0.091891891891892</v>
      </c>
      <c r="V71" s="43">
        <f>IFERROR(K71/Q71,"-")</f>
        <v>9702.7027027027</v>
      </c>
      <c r="W71" s="44">
        <f>SUM(W6:W70)</f>
        <v>66</v>
      </c>
      <c r="X71" s="42">
        <f>IFERROR(W71/Q71,"-")</f>
        <v>0.17837837837838</v>
      </c>
      <c r="Y71" s="184">
        <f>SUM(Y6:Y70)</f>
        <v>6286840</v>
      </c>
      <c r="Z71" s="184">
        <f>IFERROR(Y71/Q71,"-")</f>
        <v>16991.459459459</v>
      </c>
      <c r="AA71" s="184">
        <f>IFERROR(Y71/W71,"-")</f>
        <v>95255.151515152</v>
      </c>
      <c r="AB71" s="184">
        <f>Y71-K71</f>
        <v>2696840</v>
      </c>
      <c r="AC71" s="46">
        <f>Y71/K71</f>
        <v>1.751208913649</v>
      </c>
      <c r="AD71" s="59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0"/>
    <mergeCell ref="K17:K20"/>
    <mergeCell ref="V17:V20"/>
    <mergeCell ref="AB17:AB20"/>
    <mergeCell ref="AC17:AC20"/>
    <mergeCell ref="A21:A24"/>
    <mergeCell ref="K21:K24"/>
    <mergeCell ref="V21:V24"/>
    <mergeCell ref="AB21:AB24"/>
    <mergeCell ref="AC21:AC24"/>
    <mergeCell ref="A25:A26"/>
    <mergeCell ref="K25:K26"/>
    <mergeCell ref="V25:V26"/>
    <mergeCell ref="AB25:AB26"/>
    <mergeCell ref="AC25:AC26"/>
    <mergeCell ref="A27:A29"/>
    <mergeCell ref="K27:K29"/>
    <mergeCell ref="V27:V29"/>
    <mergeCell ref="AB27:AB29"/>
    <mergeCell ref="AC27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6"/>
    <mergeCell ref="K54:K56"/>
    <mergeCell ref="V54:V56"/>
    <mergeCell ref="AB54:AB56"/>
    <mergeCell ref="AC54:AC56"/>
    <mergeCell ref="A57:A58"/>
    <mergeCell ref="K57:K58"/>
    <mergeCell ref="V57:V58"/>
    <mergeCell ref="AB57:AB58"/>
    <mergeCell ref="AC57:AC58"/>
    <mergeCell ref="A59:A61"/>
    <mergeCell ref="K59:K61"/>
    <mergeCell ref="V59:V61"/>
    <mergeCell ref="AB59:AB61"/>
    <mergeCell ref="AC59:AC61"/>
    <mergeCell ref="A62:A66"/>
    <mergeCell ref="K62:K66"/>
    <mergeCell ref="V62:V66"/>
    <mergeCell ref="AB62:AB66"/>
    <mergeCell ref="AC62:AC66"/>
    <mergeCell ref="A67:A68"/>
    <mergeCell ref="K67:K68"/>
    <mergeCell ref="V67:V68"/>
    <mergeCell ref="AB67:AB68"/>
    <mergeCell ref="AC67:AC6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194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0.41538461538462</v>
      </c>
      <c r="B6" s="189" t="s">
        <v>195</v>
      </c>
      <c r="C6" s="189" t="s">
        <v>196</v>
      </c>
      <c r="D6" s="189" t="s">
        <v>197</v>
      </c>
      <c r="E6" s="189" t="s">
        <v>198</v>
      </c>
      <c r="F6" s="189"/>
      <c r="G6" s="189" t="s">
        <v>61</v>
      </c>
      <c r="H6" s="89" t="s">
        <v>199</v>
      </c>
      <c r="I6" s="89" t="s">
        <v>200</v>
      </c>
      <c r="J6" s="89" t="s">
        <v>201</v>
      </c>
      <c r="K6" s="181">
        <v>65000</v>
      </c>
      <c r="L6" s="80">
        <v>0</v>
      </c>
      <c r="M6" s="80">
        <v>0</v>
      </c>
      <c r="N6" s="80">
        <v>2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IFERROR(K6/SUM(Q6:Q7),"-")</f>
        <v>13000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SUM(Y6:Y7)-SUM(K6:K7)</f>
        <v>-38000</v>
      </c>
      <c r="AC6" s="85">
        <f>SUM(Y6:Y7)/SUM(K6:K7)</f>
        <v>0.41538461538462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202</v>
      </c>
      <c r="C7" s="189" t="s">
        <v>196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34</v>
      </c>
      <c r="M7" s="80">
        <v>22</v>
      </c>
      <c r="N7" s="80">
        <v>8</v>
      </c>
      <c r="O7" s="91">
        <v>5</v>
      </c>
      <c r="P7" s="92">
        <v>0</v>
      </c>
      <c r="Q7" s="93">
        <f>O7+P7</f>
        <v>5</v>
      </c>
      <c r="R7" s="81">
        <f>IFERROR(Q7/N7,"-")</f>
        <v>0.625</v>
      </c>
      <c r="S7" s="80">
        <v>0</v>
      </c>
      <c r="T7" s="80">
        <v>0</v>
      </c>
      <c r="U7" s="81">
        <f>IFERROR(T7/(Q7),"-")</f>
        <v>0</v>
      </c>
      <c r="V7" s="82"/>
      <c r="W7" s="83">
        <v>2</v>
      </c>
      <c r="X7" s="81">
        <f>IF(Q7=0,"-",W7/Q7)</f>
        <v>0.4</v>
      </c>
      <c r="Y7" s="186">
        <v>27000</v>
      </c>
      <c r="Z7" s="187">
        <f>IFERROR(Y7/Q7,"-")</f>
        <v>5400</v>
      </c>
      <c r="AA7" s="187">
        <f>IFERROR(Y7/W7,"-")</f>
        <v>13500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0.4</v>
      </c>
      <c r="BZ7" s="128">
        <v>2</v>
      </c>
      <c r="CA7" s="129">
        <f>IFERROR(BZ7/BX7,"-")</f>
        <v>1</v>
      </c>
      <c r="CB7" s="130">
        <v>27000</v>
      </c>
      <c r="CC7" s="131">
        <f>IFERROR(CB7/BX7,"-")</f>
        <v>13500</v>
      </c>
      <c r="CD7" s="132">
        <v>1</v>
      </c>
      <c r="CE7" s="132">
        <v>1</v>
      </c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27000</v>
      </c>
      <c r="CR7" s="141">
        <v>22000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2.7076923076923</v>
      </c>
      <c r="B8" s="189" t="s">
        <v>203</v>
      </c>
      <c r="C8" s="189" t="s">
        <v>196</v>
      </c>
      <c r="D8" s="189" t="s">
        <v>204</v>
      </c>
      <c r="E8" s="189" t="s">
        <v>198</v>
      </c>
      <c r="F8" s="189"/>
      <c r="G8" s="189" t="s">
        <v>61</v>
      </c>
      <c r="H8" s="89" t="s">
        <v>205</v>
      </c>
      <c r="I8" s="89" t="s">
        <v>200</v>
      </c>
      <c r="J8" s="89" t="s">
        <v>206</v>
      </c>
      <c r="K8" s="181">
        <v>65000</v>
      </c>
      <c r="L8" s="80">
        <v>11</v>
      </c>
      <c r="M8" s="80">
        <v>0</v>
      </c>
      <c r="N8" s="80">
        <v>14</v>
      </c>
      <c r="O8" s="91">
        <v>3</v>
      </c>
      <c r="P8" s="92">
        <v>0</v>
      </c>
      <c r="Q8" s="93">
        <f>O8+P8</f>
        <v>3</v>
      </c>
      <c r="R8" s="81">
        <f>IFERROR(Q8/N8,"-")</f>
        <v>0.21428571428571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2166.6666666667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111000</v>
      </c>
      <c r="AC8" s="85">
        <f>SUM(Y8:Y9)/SUM(K8:K9)</f>
        <v>2.7076923076923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0.33333333333333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0.33333333333333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207</v>
      </c>
      <c r="C9" s="189" t="s">
        <v>196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102</v>
      </c>
      <c r="M9" s="80">
        <v>63</v>
      </c>
      <c r="N9" s="80">
        <v>50</v>
      </c>
      <c r="O9" s="91">
        <v>26</v>
      </c>
      <c r="P9" s="92">
        <v>1</v>
      </c>
      <c r="Q9" s="93">
        <f>O9+P9</f>
        <v>27</v>
      </c>
      <c r="R9" s="81">
        <f>IFERROR(Q9/N9,"-")</f>
        <v>0.54</v>
      </c>
      <c r="S9" s="80">
        <v>2</v>
      </c>
      <c r="T9" s="80">
        <v>5</v>
      </c>
      <c r="U9" s="81">
        <f>IFERROR(T9/(Q9),"-")</f>
        <v>0.18518518518519</v>
      </c>
      <c r="V9" s="82"/>
      <c r="W9" s="83">
        <v>3</v>
      </c>
      <c r="X9" s="81">
        <f>IF(Q9=0,"-",W9/Q9)</f>
        <v>0.11111111111111</v>
      </c>
      <c r="Y9" s="186">
        <v>176000</v>
      </c>
      <c r="Z9" s="187">
        <f>IFERROR(Y9/Q9,"-")</f>
        <v>6518.5185185185</v>
      </c>
      <c r="AA9" s="187">
        <f>IFERROR(Y9/W9,"-")</f>
        <v>58666.666666667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</v>
      </c>
      <c r="AO9" s="101">
        <f>IF(Q9=0,"",IF(AN9=0,"",(AN9/Q9)))</f>
        <v>0.074074074074074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5</v>
      </c>
      <c r="AX9" s="107">
        <f>IF(Q9=0,"",IF(AW9=0,"",(AW9/Q9)))</f>
        <v>0.18518518518519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5</v>
      </c>
      <c r="BG9" s="113">
        <f>IF(Q9=0,"",IF(BF9=0,"",(BF9/Q9)))</f>
        <v>0.18518518518519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11</v>
      </c>
      <c r="BP9" s="120">
        <f>IF(Q9=0,"",IF(BO9=0,"",(BO9/Q9)))</f>
        <v>0.40740740740741</v>
      </c>
      <c r="BQ9" s="121">
        <v>3</v>
      </c>
      <c r="BR9" s="122">
        <f>IFERROR(BQ9/BO9,"-")</f>
        <v>0.27272727272727</v>
      </c>
      <c r="BS9" s="123">
        <v>176000</v>
      </c>
      <c r="BT9" s="124">
        <f>IFERROR(BS9/BO9,"-")</f>
        <v>16000</v>
      </c>
      <c r="BU9" s="125">
        <v>1</v>
      </c>
      <c r="BV9" s="125"/>
      <c r="BW9" s="125">
        <v>2</v>
      </c>
      <c r="BX9" s="126">
        <v>3</v>
      </c>
      <c r="BY9" s="127">
        <f>IF(Q9=0,"",IF(BX9=0,"",(BX9/Q9)))</f>
        <v>0.11111111111111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0.037037037037037</v>
      </c>
      <c r="CI9" s="135">
        <v>1</v>
      </c>
      <c r="CJ9" s="136">
        <f>IFERROR(CI9/CG9,"-")</f>
        <v>1</v>
      </c>
      <c r="CK9" s="137">
        <v>5000</v>
      </c>
      <c r="CL9" s="138">
        <f>IFERROR(CK9/CG9,"-")</f>
        <v>5000</v>
      </c>
      <c r="CM9" s="139">
        <v>1</v>
      </c>
      <c r="CN9" s="139"/>
      <c r="CO9" s="139"/>
      <c r="CP9" s="140">
        <v>3</v>
      </c>
      <c r="CQ9" s="141">
        <v>176000</v>
      </c>
      <c r="CR9" s="141">
        <v>160000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9.8267333333333</v>
      </c>
      <c r="B10" s="189" t="s">
        <v>208</v>
      </c>
      <c r="C10" s="189" t="s">
        <v>196</v>
      </c>
      <c r="D10" s="189" t="s">
        <v>209</v>
      </c>
      <c r="E10" s="189" t="s">
        <v>210</v>
      </c>
      <c r="F10" s="189"/>
      <c r="G10" s="189" t="s">
        <v>61</v>
      </c>
      <c r="H10" s="89" t="s">
        <v>211</v>
      </c>
      <c r="I10" s="89" t="s">
        <v>212</v>
      </c>
      <c r="J10" s="89" t="s">
        <v>161</v>
      </c>
      <c r="K10" s="181">
        <v>75000</v>
      </c>
      <c r="L10" s="80">
        <v>19</v>
      </c>
      <c r="M10" s="80">
        <v>0</v>
      </c>
      <c r="N10" s="80">
        <v>48</v>
      </c>
      <c r="O10" s="91">
        <v>10</v>
      </c>
      <c r="P10" s="92">
        <v>0</v>
      </c>
      <c r="Q10" s="93">
        <f>O10+P10</f>
        <v>10</v>
      </c>
      <c r="R10" s="81">
        <f>IFERROR(Q10/N10,"-")</f>
        <v>0.20833333333333</v>
      </c>
      <c r="S10" s="80">
        <v>0</v>
      </c>
      <c r="T10" s="80">
        <v>3</v>
      </c>
      <c r="U10" s="81">
        <f>IFERROR(T10/(Q10),"-")</f>
        <v>0.3</v>
      </c>
      <c r="V10" s="82">
        <f>IFERROR(K10/SUM(Q10:Q11),"-")</f>
        <v>2678.5714285714</v>
      </c>
      <c r="W10" s="83">
        <v>2</v>
      </c>
      <c r="X10" s="81">
        <f>IF(Q10=0,"-",W10/Q10)</f>
        <v>0.2</v>
      </c>
      <c r="Y10" s="186">
        <v>8000</v>
      </c>
      <c r="Z10" s="187">
        <f>IFERROR(Y10/Q10,"-")</f>
        <v>800</v>
      </c>
      <c r="AA10" s="187">
        <f>IFERROR(Y10/W10,"-")</f>
        <v>4000</v>
      </c>
      <c r="AB10" s="181">
        <f>SUM(Y10:Y11)-SUM(K10:K11)</f>
        <v>662005</v>
      </c>
      <c r="AC10" s="85">
        <f>SUM(Y10:Y11)/SUM(K10:K11)</f>
        <v>9.8267333333333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</v>
      </c>
      <c r="BP10" s="120">
        <f>IF(Q10=0,"",IF(BO10=0,"",(BO10/Q10)))</f>
        <v>0.4</v>
      </c>
      <c r="BQ10" s="121">
        <v>1</v>
      </c>
      <c r="BR10" s="122">
        <f>IFERROR(BQ10/BO10,"-")</f>
        <v>0.25</v>
      </c>
      <c r="BS10" s="123">
        <v>5000</v>
      </c>
      <c r="BT10" s="124">
        <f>IFERROR(BS10/BO10,"-")</f>
        <v>1250</v>
      </c>
      <c r="BU10" s="125">
        <v>1</v>
      </c>
      <c r="BV10" s="125"/>
      <c r="BW10" s="125"/>
      <c r="BX10" s="126">
        <v>2</v>
      </c>
      <c r="BY10" s="127">
        <f>IF(Q10=0,"",IF(BX10=0,"",(BX10/Q10)))</f>
        <v>0.2</v>
      </c>
      <c r="BZ10" s="128">
        <v>1</v>
      </c>
      <c r="CA10" s="129">
        <f>IFERROR(BZ10/BX10,"-")</f>
        <v>0.5</v>
      </c>
      <c r="CB10" s="130">
        <v>3000</v>
      </c>
      <c r="CC10" s="131">
        <f>IFERROR(CB10/BX10,"-")</f>
        <v>1500</v>
      </c>
      <c r="CD10" s="132">
        <v>1</v>
      </c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8000</v>
      </c>
      <c r="CR10" s="141">
        <v>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213</v>
      </c>
      <c r="C11" s="189" t="s">
        <v>196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102</v>
      </c>
      <c r="M11" s="80">
        <v>63</v>
      </c>
      <c r="N11" s="80">
        <v>43</v>
      </c>
      <c r="O11" s="91">
        <v>18</v>
      </c>
      <c r="P11" s="92">
        <v>0</v>
      </c>
      <c r="Q11" s="93">
        <f>O11+P11</f>
        <v>18</v>
      </c>
      <c r="R11" s="81">
        <f>IFERROR(Q11/N11,"-")</f>
        <v>0.41860465116279</v>
      </c>
      <c r="S11" s="80">
        <v>5</v>
      </c>
      <c r="T11" s="80">
        <v>2</v>
      </c>
      <c r="U11" s="81">
        <f>IFERROR(T11/(Q11),"-")</f>
        <v>0.11111111111111</v>
      </c>
      <c r="V11" s="82"/>
      <c r="W11" s="83">
        <v>4</v>
      </c>
      <c r="X11" s="81">
        <f>IF(Q11=0,"-",W11/Q11)</f>
        <v>0.22222222222222</v>
      </c>
      <c r="Y11" s="186">
        <v>729005</v>
      </c>
      <c r="Z11" s="187">
        <f>IFERROR(Y11/Q11,"-")</f>
        <v>40500.277777778</v>
      </c>
      <c r="AA11" s="187">
        <f>IFERROR(Y11/W11,"-")</f>
        <v>182251.25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0.055555555555556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2</v>
      </c>
      <c r="AX11" s="107">
        <f>IF(Q11=0,"",IF(AW11=0,"",(AW11/Q11)))</f>
        <v>0.11111111111111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4</v>
      </c>
      <c r="BG11" s="113">
        <f>IF(Q11=0,"",IF(BF11=0,"",(BF11/Q11)))</f>
        <v>0.22222222222222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8</v>
      </c>
      <c r="BP11" s="120">
        <f>IF(Q11=0,"",IF(BO11=0,"",(BO11/Q11)))</f>
        <v>0.44444444444444</v>
      </c>
      <c r="BQ11" s="121">
        <v>3</v>
      </c>
      <c r="BR11" s="122">
        <f>IFERROR(BQ11/BO11,"-")</f>
        <v>0.375</v>
      </c>
      <c r="BS11" s="123">
        <v>169000</v>
      </c>
      <c r="BT11" s="124">
        <f>IFERROR(BS11/BO11,"-")</f>
        <v>21125</v>
      </c>
      <c r="BU11" s="125">
        <v>2</v>
      </c>
      <c r="BV11" s="125"/>
      <c r="BW11" s="125">
        <v>1</v>
      </c>
      <c r="BX11" s="126">
        <v>3</v>
      </c>
      <c r="BY11" s="127">
        <f>IF(Q11=0,"",IF(BX11=0,"",(BX11/Q11)))</f>
        <v>0.16666666666667</v>
      </c>
      <c r="BZ11" s="128">
        <v>2</v>
      </c>
      <c r="CA11" s="129">
        <f>IFERROR(BZ11/BX11,"-")</f>
        <v>0.66666666666667</v>
      </c>
      <c r="CB11" s="130">
        <v>708005</v>
      </c>
      <c r="CC11" s="131">
        <f>IFERROR(CB11/BX11,"-")</f>
        <v>236001.66666667</v>
      </c>
      <c r="CD11" s="132"/>
      <c r="CE11" s="132"/>
      <c r="CF11" s="132">
        <v>2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4</v>
      </c>
      <c r="CQ11" s="141">
        <v>729005</v>
      </c>
      <c r="CR11" s="141">
        <v>685005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4.5853902439024</v>
      </c>
      <c r="B14" s="39"/>
      <c r="C14" s="39"/>
      <c r="D14" s="39"/>
      <c r="E14" s="39"/>
      <c r="F14" s="39"/>
      <c r="G14" s="39"/>
      <c r="H14" s="40" t="s">
        <v>214</v>
      </c>
      <c r="I14" s="40"/>
      <c r="J14" s="40"/>
      <c r="K14" s="184">
        <f>SUM(K6:K13)</f>
        <v>205000</v>
      </c>
      <c r="L14" s="41">
        <f>SUM(L6:L13)</f>
        <v>268</v>
      </c>
      <c r="M14" s="41">
        <f>SUM(M6:M13)</f>
        <v>148</v>
      </c>
      <c r="N14" s="41">
        <f>SUM(N6:N13)</f>
        <v>165</v>
      </c>
      <c r="O14" s="41">
        <f>SUM(O6:O13)</f>
        <v>62</v>
      </c>
      <c r="P14" s="41">
        <f>SUM(P6:P13)</f>
        <v>1</v>
      </c>
      <c r="Q14" s="41">
        <f>SUM(Q6:Q13)</f>
        <v>63</v>
      </c>
      <c r="R14" s="42">
        <f>IFERROR(Q14/N14,"-")</f>
        <v>0.38181818181818</v>
      </c>
      <c r="S14" s="77">
        <f>SUM(S6:S13)</f>
        <v>7</v>
      </c>
      <c r="T14" s="77">
        <f>SUM(T6:T13)</f>
        <v>10</v>
      </c>
      <c r="U14" s="42">
        <f>IFERROR(S14/Q14,"-")</f>
        <v>0.11111111111111</v>
      </c>
      <c r="V14" s="43">
        <f>IFERROR(K14/Q14,"-")</f>
        <v>3253.9682539683</v>
      </c>
      <c r="W14" s="44">
        <f>SUM(W6:W13)</f>
        <v>11</v>
      </c>
      <c r="X14" s="42">
        <f>IFERROR(W14/Q14,"-")</f>
        <v>0.17460317460317</v>
      </c>
      <c r="Y14" s="184">
        <f>SUM(Y6:Y13)</f>
        <v>940005</v>
      </c>
      <c r="Z14" s="184">
        <f>IFERROR(Y14/Q14,"-")</f>
        <v>14920.714285714</v>
      </c>
      <c r="AA14" s="184">
        <f>IFERROR(Y14/W14,"-")</f>
        <v>85455</v>
      </c>
      <c r="AB14" s="184">
        <f>Y14-K14</f>
        <v>735005</v>
      </c>
      <c r="AC14" s="46">
        <f>Y14/K14</f>
        <v>4.5853902439024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3.764</v>
      </c>
      <c r="B6" s="189" t="s">
        <v>216</v>
      </c>
      <c r="C6" s="189" t="s">
        <v>196</v>
      </c>
      <c r="D6" s="189" t="s">
        <v>217</v>
      </c>
      <c r="E6" s="189" t="s">
        <v>218</v>
      </c>
      <c r="F6" s="189" t="s">
        <v>219</v>
      </c>
      <c r="G6" s="189" t="s">
        <v>61</v>
      </c>
      <c r="H6" s="89" t="s">
        <v>220</v>
      </c>
      <c r="I6" s="89" t="s">
        <v>221</v>
      </c>
      <c r="J6" s="89" t="s">
        <v>222</v>
      </c>
      <c r="K6" s="181">
        <v>125000</v>
      </c>
      <c r="L6" s="80">
        <v>24</v>
      </c>
      <c r="M6" s="80">
        <v>0</v>
      </c>
      <c r="N6" s="80">
        <v>103</v>
      </c>
      <c r="O6" s="91">
        <v>10</v>
      </c>
      <c r="P6" s="92">
        <v>0</v>
      </c>
      <c r="Q6" s="93">
        <f>O6+P6</f>
        <v>10</v>
      </c>
      <c r="R6" s="81">
        <f>IFERROR(Q6/N6,"-")</f>
        <v>0.097087378640777</v>
      </c>
      <c r="S6" s="80">
        <v>0</v>
      </c>
      <c r="T6" s="80">
        <v>4</v>
      </c>
      <c r="U6" s="81">
        <f>IFERROR(T6/(Q6),"-")</f>
        <v>0.4</v>
      </c>
      <c r="V6" s="82">
        <f>IFERROR(K6/SUM(Q6:Q7),"-")</f>
        <v>1838.2352941176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345500</v>
      </c>
      <c r="AC6" s="85">
        <f>SUM(Y6:Y7)/SUM(K6:K7)</f>
        <v>3.764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6</v>
      </c>
      <c r="AO6" s="101">
        <f>IF(Q6=0,"",IF(AN6=0,"",(AN6/Q6)))</f>
        <v>0.6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223</v>
      </c>
      <c r="C7" s="189" t="s">
        <v>196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197</v>
      </c>
      <c r="M7" s="80">
        <v>149</v>
      </c>
      <c r="N7" s="80">
        <v>171</v>
      </c>
      <c r="O7" s="91">
        <v>54</v>
      </c>
      <c r="P7" s="92">
        <v>4</v>
      </c>
      <c r="Q7" s="93">
        <f>O7+P7</f>
        <v>58</v>
      </c>
      <c r="R7" s="81">
        <f>IFERROR(Q7/N7,"-")</f>
        <v>0.33918128654971</v>
      </c>
      <c r="S7" s="80">
        <v>6</v>
      </c>
      <c r="T7" s="80">
        <v>8</v>
      </c>
      <c r="U7" s="81">
        <f>IFERROR(T7/(Q7),"-")</f>
        <v>0.13793103448276</v>
      </c>
      <c r="V7" s="82"/>
      <c r="W7" s="83">
        <v>2</v>
      </c>
      <c r="X7" s="81">
        <f>IF(Q7=0,"-",W7/Q7)</f>
        <v>0.03448275862069</v>
      </c>
      <c r="Y7" s="186">
        <v>470500</v>
      </c>
      <c r="Z7" s="187">
        <f>IFERROR(Y7/Q7,"-")</f>
        <v>8112.0689655172</v>
      </c>
      <c r="AA7" s="187">
        <f>IFERROR(Y7/W7,"-")</f>
        <v>235250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29</v>
      </c>
      <c r="AO7" s="101">
        <f>IF(Q7=0,"",IF(AN7=0,"",(AN7/Q7)))</f>
        <v>0.5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5</v>
      </c>
      <c r="AX7" s="107">
        <f>IF(Q7=0,"",IF(AW7=0,"",(AW7/Q7)))</f>
        <v>0.086206896551724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7</v>
      </c>
      <c r="BG7" s="113">
        <f>IF(Q7=0,"",IF(BF7=0,"",(BF7/Q7)))</f>
        <v>0.12068965517241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12</v>
      </c>
      <c r="BP7" s="120">
        <f>IF(Q7=0,"",IF(BO7=0,"",(BO7/Q7)))</f>
        <v>0.20689655172414</v>
      </c>
      <c r="BQ7" s="121">
        <v>1</v>
      </c>
      <c r="BR7" s="122">
        <f>IFERROR(BQ7/BO7,"-")</f>
        <v>0.083333333333333</v>
      </c>
      <c r="BS7" s="123">
        <v>450500</v>
      </c>
      <c r="BT7" s="124">
        <f>IFERROR(BS7/BO7,"-")</f>
        <v>37541.666666667</v>
      </c>
      <c r="BU7" s="125"/>
      <c r="BV7" s="125"/>
      <c r="BW7" s="125">
        <v>1</v>
      </c>
      <c r="BX7" s="126">
        <v>4</v>
      </c>
      <c r="BY7" s="127">
        <f>IF(Q7=0,"",IF(BX7=0,"",(BX7/Q7)))</f>
        <v>0.068965517241379</v>
      </c>
      <c r="BZ7" s="128">
        <v>1</v>
      </c>
      <c r="CA7" s="129">
        <f>IFERROR(BZ7/BX7,"-")</f>
        <v>0.25</v>
      </c>
      <c r="CB7" s="130">
        <v>20000</v>
      </c>
      <c r="CC7" s="131">
        <f>IFERROR(CB7/BX7,"-")</f>
        <v>5000</v>
      </c>
      <c r="CD7" s="132"/>
      <c r="CE7" s="132"/>
      <c r="CF7" s="132">
        <v>1</v>
      </c>
      <c r="CG7" s="133">
        <v>1</v>
      </c>
      <c r="CH7" s="134">
        <f>IF(Q7=0,"",IF(CG7=0,"",(CG7/Q7)))</f>
        <v>0.017241379310345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470500</v>
      </c>
      <c r="CR7" s="141">
        <v>450500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3.764</v>
      </c>
      <c r="B10" s="39"/>
      <c r="C10" s="39"/>
      <c r="D10" s="39"/>
      <c r="E10" s="39"/>
      <c r="F10" s="39"/>
      <c r="G10" s="39"/>
      <c r="H10" s="40" t="s">
        <v>224</v>
      </c>
      <c r="I10" s="40"/>
      <c r="J10" s="40"/>
      <c r="K10" s="184">
        <f>SUM(K6:K9)</f>
        <v>125000</v>
      </c>
      <c r="L10" s="41">
        <f>SUM(L6:L9)</f>
        <v>221</v>
      </c>
      <c r="M10" s="41">
        <f>SUM(M6:M9)</f>
        <v>149</v>
      </c>
      <c r="N10" s="41">
        <f>SUM(N6:N9)</f>
        <v>274</v>
      </c>
      <c r="O10" s="41">
        <f>SUM(O6:O9)</f>
        <v>64</v>
      </c>
      <c r="P10" s="41">
        <f>SUM(P6:P9)</f>
        <v>4</v>
      </c>
      <c r="Q10" s="41">
        <f>SUM(Q6:Q9)</f>
        <v>68</v>
      </c>
      <c r="R10" s="42">
        <f>IFERROR(Q10/N10,"-")</f>
        <v>0.24817518248175</v>
      </c>
      <c r="S10" s="77">
        <f>SUM(S6:S9)</f>
        <v>6</v>
      </c>
      <c r="T10" s="77">
        <f>SUM(T6:T9)</f>
        <v>12</v>
      </c>
      <c r="U10" s="42">
        <f>IFERROR(S10/Q10,"-")</f>
        <v>0.088235294117647</v>
      </c>
      <c r="V10" s="43">
        <f>IFERROR(K10/Q10,"-")</f>
        <v>1838.2352941176</v>
      </c>
      <c r="W10" s="44">
        <f>SUM(W6:W9)</f>
        <v>2</v>
      </c>
      <c r="X10" s="42">
        <f>IFERROR(W10/Q10,"-")</f>
        <v>0.029411764705882</v>
      </c>
      <c r="Y10" s="184">
        <f>SUM(Y6:Y9)</f>
        <v>470500</v>
      </c>
      <c r="Z10" s="184">
        <f>IFERROR(Y10/Q10,"-")</f>
        <v>6919.1176470588</v>
      </c>
      <c r="AA10" s="184">
        <f>IFERROR(Y10/W10,"-")</f>
        <v>235250</v>
      </c>
      <c r="AB10" s="184">
        <f>Y10-K10</f>
        <v>345500</v>
      </c>
      <c r="AC10" s="46">
        <f>Y10/K10</f>
        <v>3.764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225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226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227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228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229</v>
      </c>
      <c r="C6" s="189" t="s">
        <v>230</v>
      </c>
      <c r="D6" s="189"/>
      <c r="E6" s="189" t="s">
        <v>61</v>
      </c>
      <c r="F6" s="89" t="s">
        <v>231</v>
      </c>
      <c r="G6" s="89" t="s">
        <v>232</v>
      </c>
      <c r="H6" s="181">
        <v>0</v>
      </c>
      <c r="I6" s="84">
        <v>1500</v>
      </c>
      <c r="J6" s="80">
        <v>0</v>
      </c>
      <c r="K6" s="80">
        <v>0</v>
      </c>
      <c r="L6" s="80">
        <v>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233</v>
      </c>
      <c r="C7" s="189" t="s">
        <v>230</v>
      </c>
      <c r="D7" s="189"/>
      <c r="E7" s="189" t="s">
        <v>61</v>
      </c>
      <c r="F7" s="89" t="s">
        <v>234</v>
      </c>
      <c r="G7" s="89" t="s">
        <v>232</v>
      </c>
      <c r="H7" s="181">
        <v>0</v>
      </c>
      <c r="I7" s="84">
        <v>1500</v>
      </c>
      <c r="J7" s="80">
        <v>0</v>
      </c>
      <c r="K7" s="80">
        <v>0</v>
      </c>
      <c r="L7" s="80">
        <v>4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235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10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236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226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237</v>
      </c>
      <c r="C6" s="189" t="s">
        <v>238</v>
      </c>
      <c r="D6" s="189" t="s">
        <v>239</v>
      </c>
      <c r="E6" s="189" t="s">
        <v>103</v>
      </c>
      <c r="F6" s="89" t="s">
        <v>240</v>
      </c>
      <c r="G6" s="89" t="s">
        <v>232</v>
      </c>
      <c r="H6" s="181">
        <v>0</v>
      </c>
      <c r="I6" s="80">
        <v>0</v>
      </c>
      <c r="J6" s="80">
        <v>0</v>
      </c>
      <c r="K6" s="80">
        <v>5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2.1893267456342</v>
      </c>
      <c r="B7" s="189" t="s">
        <v>241</v>
      </c>
      <c r="C7" s="189" t="s">
        <v>238</v>
      </c>
      <c r="D7" s="189" t="s">
        <v>239</v>
      </c>
      <c r="E7" s="189" t="s">
        <v>103</v>
      </c>
      <c r="F7" s="89" t="s">
        <v>242</v>
      </c>
      <c r="G7" s="89" t="s">
        <v>232</v>
      </c>
      <c r="H7" s="181">
        <v>5449753</v>
      </c>
      <c r="I7" s="80">
        <v>4901</v>
      </c>
      <c r="J7" s="80">
        <v>0</v>
      </c>
      <c r="K7" s="80">
        <v>285889</v>
      </c>
      <c r="L7" s="93">
        <v>2063</v>
      </c>
      <c r="M7" s="81">
        <f>IFERROR(L7/K7,"-")</f>
        <v>0.0072160873625778</v>
      </c>
      <c r="N7" s="80">
        <v>138</v>
      </c>
      <c r="O7" s="80">
        <v>711</v>
      </c>
      <c r="P7" s="81">
        <f>IFERROR(N7/(L7),"-")</f>
        <v>0.066892874454678</v>
      </c>
      <c r="Q7" s="82">
        <f>IFERROR(H7/SUM(L7:L7),"-")</f>
        <v>2641.6640814348</v>
      </c>
      <c r="R7" s="83">
        <v>276</v>
      </c>
      <c r="S7" s="81">
        <f>IF(L7=0,"-",R7/L7)</f>
        <v>0.13378574890936</v>
      </c>
      <c r="T7" s="186">
        <v>11931290</v>
      </c>
      <c r="U7" s="187">
        <f>IFERROR(T7/L7,"-")</f>
        <v>5783.4658264663</v>
      </c>
      <c r="V7" s="187">
        <f>IFERROR(T7/R7,"-")</f>
        <v>43229.311594203</v>
      </c>
      <c r="W7" s="181">
        <f>SUM(T7:T7)-SUM(H7:H7)</f>
        <v>6481537</v>
      </c>
      <c r="X7" s="85">
        <f>SUM(T7:T7)/SUM(H7:H7)</f>
        <v>2.1893267456342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45</v>
      </c>
      <c r="AJ7" s="101">
        <f>IF(L7=0,"",IF(AI7=0,"",(AI7/L7)))</f>
        <v>0.021812893843917</v>
      </c>
      <c r="AK7" s="100">
        <v>3</v>
      </c>
      <c r="AL7" s="102">
        <f>IFERROR(AK7/AI7,"-")</f>
        <v>0.066666666666667</v>
      </c>
      <c r="AM7" s="103">
        <v>627000</v>
      </c>
      <c r="AN7" s="104">
        <f>IFERROR(AM7/AI7,"-")</f>
        <v>13933.333333333</v>
      </c>
      <c r="AO7" s="105"/>
      <c r="AP7" s="105"/>
      <c r="AQ7" s="105">
        <v>3</v>
      </c>
      <c r="AR7" s="106">
        <v>22</v>
      </c>
      <c r="AS7" s="107">
        <f>IF(L7=0,"",IF(AR7=0,"",(AR7/L7)))</f>
        <v>0.010664081434804</v>
      </c>
      <c r="AT7" s="106">
        <v>1</v>
      </c>
      <c r="AU7" s="108">
        <f>IFERROR(AT7/AR7,"-")</f>
        <v>0.045454545454545</v>
      </c>
      <c r="AV7" s="109">
        <v>33000</v>
      </c>
      <c r="AW7" s="110">
        <f>IFERROR(AV7/AR7,"-")</f>
        <v>1500</v>
      </c>
      <c r="AX7" s="111"/>
      <c r="AY7" s="111"/>
      <c r="AZ7" s="111">
        <v>1</v>
      </c>
      <c r="BA7" s="112">
        <v>112</v>
      </c>
      <c r="BB7" s="113">
        <f>IF(L7=0,"",IF(BA7=0,"",(BA7/L7)))</f>
        <v>0.054289869122637</v>
      </c>
      <c r="BC7" s="112">
        <v>5</v>
      </c>
      <c r="BD7" s="114">
        <f>IFERROR(BC7/BA7,"-")</f>
        <v>0.044642857142857</v>
      </c>
      <c r="BE7" s="115">
        <v>39000</v>
      </c>
      <c r="BF7" s="116">
        <f>IFERROR(BE7/BA7,"-")</f>
        <v>348.21428571429</v>
      </c>
      <c r="BG7" s="117">
        <v>5</v>
      </c>
      <c r="BH7" s="117"/>
      <c r="BI7" s="117"/>
      <c r="BJ7" s="119">
        <v>1159</v>
      </c>
      <c r="BK7" s="120">
        <f>IF(L7=0,"",IF(BJ7=0,"",(BJ7/L7)))</f>
        <v>0.56180319922443</v>
      </c>
      <c r="BL7" s="121">
        <v>132</v>
      </c>
      <c r="BM7" s="122">
        <f>IFERROR(BL7/BJ7,"-")</f>
        <v>0.11389128559103</v>
      </c>
      <c r="BN7" s="123">
        <v>3492860</v>
      </c>
      <c r="BO7" s="124">
        <f>IFERROR(BN7/BJ7,"-")</f>
        <v>3013.6842105263</v>
      </c>
      <c r="BP7" s="125">
        <v>60</v>
      </c>
      <c r="BQ7" s="125">
        <v>28</v>
      </c>
      <c r="BR7" s="125">
        <v>44</v>
      </c>
      <c r="BS7" s="126">
        <v>614</v>
      </c>
      <c r="BT7" s="127">
        <f>IF(L7=0,"",IF(BS7=0,"",(BS7/L7)))</f>
        <v>0.29762481822588</v>
      </c>
      <c r="BU7" s="128">
        <v>113</v>
      </c>
      <c r="BV7" s="129">
        <f>IFERROR(BU7/BS7,"-")</f>
        <v>0.18403908794788</v>
      </c>
      <c r="BW7" s="130">
        <v>6957430</v>
      </c>
      <c r="BX7" s="131">
        <f>IFERROR(BW7/BS7,"-")</f>
        <v>11331.319218241</v>
      </c>
      <c r="BY7" s="132">
        <v>37</v>
      </c>
      <c r="BZ7" s="132">
        <v>17</v>
      </c>
      <c r="CA7" s="132">
        <v>59</v>
      </c>
      <c r="CB7" s="133">
        <v>111</v>
      </c>
      <c r="CC7" s="134">
        <f>IF(L7=0,"",IF(CB7=0,"",(CB7/L7)))</f>
        <v>0.053805138148328</v>
      </c>
      <c r="CD7" s="135">
        <v>22</v>
      </c>
      <c r="CE7" s="136">
        <f>IFERROR(CD7/CB7,"-")</f>
        <v>0.1981981981982</v>
      </c>
      <c r="CF7" s="137">
        <v>782000</v>
      </c>
      <c r="CG7" s="138">
        <f>IFERROR(CF7/CB7,"-")</f>
        <v>7045.045045045</v>
      </c>
      <c r="CH7" s="139">
        <v>5</v>
      </c>
      <c r="CI7" s="139">
        <v>1</v>
      </c>
      <c r="CJ7" s="139">
        <v>16</v>
      </c>
      <c r="CK7" s="140">
        <v>276</v>
      </c>
      <c r="CL7" s="141">
        <v>11931290</v>
      </c>
      <c r="CM7" s="141">
        <v>970000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0.77304648525641</v>
      </c>
      <c r="B8" s="189" t="s">
        <v>243</v>
      </c>
      <c r="C8" s="189" t="s">
        <v>238</v>
      </c>
      <c r="D8" s="189" t="s">
        <v>239</v>
      </c>
      <c r="E8" s="189" t="s">
        <v>103</v>
      </c>
      <c r="F8" s="89" t="s">
        <v>244</v>
      </c>
      <c r="G8" s="89" t="s">
        <v>232</v>
      </c>
      <c r="H8" s="181">
        <v>4418971</v>
      </c>
      <c r="I8" s="80">
        <v>2846</v>
      </c>
      <c r="J8" s="80">
        <v>0</v>
      </c>
      <c r="K8" s="80">
        <v>85389</v>
      </c>
      <c r="L8" s="93">
        <v>1524</v>
      </c>
      <c r="M8" s="81">
        <f>IFERROR(L8/K8,"-")</f>
        <v>0.017847732143485</v>
      </c>
      <c r="N8" s="80">
        <v>47</v>
      </c>
      <c r="O8" s="80">
        <v>621</v>
      </c>
      <c r="P8" s="81">
        <f>IFERROR(N8/(L8),"-")</f>
        <v>0.030839895013123</v>
      </c>
      <c r="Q8" s="82">
        <f>IFERROR(H8/SUM(L8:L8),"-")</f>
        <v>2899.5872703412</v>
      </c>
      <c r="R8" s="83">
        <v>146</v>
      </c>
      <c r="S8" s="81">
        <f>IF(L8=0,"-",R8/L8)</f>
        <v>0.095800524934383</v>
      </c>
      <c r="T8" s="186">
        <v>3416070</v>
      </c>
      <c r="U8" s="187">
        <f>IFERROR(T8/L8,"-")</f>
        <v>2241.5157480315</v>
      </c>
      <c r="V8" s="187">
        <f>IFERROR(T8/R8,"-")</f>
        <v>23397.739726027</v>
      </c>
      <c r="W8" s="181">
        <f>SUM(T8:T8)-SUM(H8:H8)</f>
        <v>-1002901</v>
      </c>
      <c r="X8" s="85">
        <f>SUM(T8:T8)/SUM(H8:H8)</f>
        <v>0.77304648525641</v>
      </c>
      <c r="Y8" s="78"/>
      <c r="Z8" s="94">
        <v>51</v>
      </c>
      <c r="AA8" s="95">
        <f>IF(L8=0,"",IF(Z8=0,"",(Z8/L8)))</f>
        <v>0.033464566929134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314</v>
      </c>
      <c r="AJ8" s="101">
        <f>IF(L8=0,"",IF(AI8=0,"",(AI8/L8)))</f>
        <v>0.20603674540682</v>
      </c>
      <c r="AK8" s="100">
        <v>16</v>
      </c>
      <c r="AL8" s="102">
        <f>IFERROR(AK8/AI8,"-")</f>
        <v>0.050955414012739</v>
      </c>
      <c r="AM8" s="103">
        <v>50300</v>
      </c>
      <c r="AN8" s="104">
        <f>IFERROR(AM8/AI8,"-")</f>
        <v>160.19108280255</v>
      </c>
      <c r="AO8" s="105">
        <v>12</v>
      </c>
      <c r="AP8" s="105">
        <v>3</v>
      </c>
      <c r="AQ8" s="105">
        <v>1</v>
      </c>
      <c r="AR8" s="106">
        <v>176</v>
      </c>
      <c r="AS8" s="107">
        <f>IF(L8=0,"",IF(AR8=0,"",(AR8/L8)))</f>
        <v>0.11548556430446</v>
      </c>
      <c r="AT8" s="106">
        <v>12</v>
      </c>
      <c r="AU8" s="108">
        <f>IFERROR(AT8/AR8,"-")</f>
        <v>0.068181818181818</v>
      </c>
      <c r="AV8" s="109">
        <v>332100</v>
      </c>
      <c r="AW8" s="110">
        <f>IFERROR(AV8/AR8,"-")</f>
        <v>1886.9318181818</v>
      </c>
      <c r="AX8" s="111">
        <v>7</v>
      </c>
      <c r="AY8" s="111">
        <v>3</v>
      </c>
      <c r="AZ8" s="111">
        <v>2</v>
      </c>
      <c r="BA8" s="112">
        <v>391</v>
      </c>
      <c r="BB8" s="113">
        <f>IF(L8=0,"",IF(BA8=0,"",(BA8/L8)))</f>
        <v>0.25656167979003</v>
      </c>
      <c r="BC8" s="112">
        <v>40</v>
      </c>
      <c r="BD8" s="114">
        <f>IFERROR(BC8/BA8,"-")</f>
        <v>0.10230179028133</v>
      </c>
      <c r="BE8" s="115">
        <v>1141900</v>
      </c>
      <c r="BF8" s="116">
        <f>IFERROR(BE8/BA8,"-")</f>
        <v>2920.4603580563</v>
      </c>
      <c r="BG8" s="117">
        <v>25</v>
      </c>
      <c r="BH8" s="117">
        <v>6</v>
      </c>
      <c r="BI8" s="117">
        <v>9</v>
      </c>
      <c r="BJ8" s="119">
        <v>402</v>
      </c>
      <c r="BK8" s="120">
        <f>IF(L8=0,"",IF(BJ8=0,"",(BJ8/L8)))</f>
        <v>0.26377952755906</v>
      </c>
      <c r="BL8" s="121">
        <v>43</v>
      </c>
      <c r="BM8" s="122">
        <f>IFERROR(BL8/BJ8,"-")</f>
        <v>0.10696517412935</v>
      </c>
      <c r="BN8" s="123">
        <v>370070</v>
      </c>
      <c r="BO8" s="124">
        <f>IFERROR(BN8/BJ8,"-")</f>
        <v>920.57213930348</v>
      </c>
      <c r="BP8" s="125">
        <v>26</v>
      </c>
      <c r="BQ8" s="125">
        <v>8</v>
      </c>
      <c r="BR8" s="125">
        <v>9</v>
      </c>
      <c r="BS8" s="126">
        <v>147</v>
      </c>
      <c r="BT8" s="127">
        <f>IF(L8=0,"",IF(BS8=0,"",(BS8/L8)))</f>
        <v>0.096456692913386</v>
      </c>
      <c r="BU8" s="128">
        <v>26</v>
      </c>
      <c r="BV8" s="129">
        <f>IFERROR(BU8/BS8,"-")</f>
        <v>0.17687074829932</v>
      </c>
      <c r="BW8" s="130">
        <v>1383700</v>
      </c>
      <c r="BX8" s="131">
        <f>IFERROR(BW8/BS8,"-")</f>
        <v>9412.925170068</v>
      </c>
      <c r="BY8" s="132">
        <v>5</v>
      </c>
      <c r="BZ8" s="132">
        <v>7</v>
      </c>
      <c r="CA8" s="132">
        <v>14</v>
      </c>
      <c r="CB8" s="133">
        <v>43</v>
      </c>
      <c r="CC8" s="134">
        <f>IF(L8=0,"",IF(CB8=0,"",(CB8/L8)))</f>
        <v>0.028215223097113</v>
      </c>
      <c r="CD8" s="135">
        <v>9</v>
      </c>
      <c r="CE8" s="136">
        <f>IFERROR(CD8/CB8,"-")</f>
        <v>0.2093023255814</v>
      </c>
      <c r="CF8" s="137">
        <v>138000</v>
      </c>
      <c r="CG8" s="138">
        <f>IFERROR(CF8/CB8,"-")</f>
        <v>3209.3023255814</v>
      </c>
      <c r="CH8" s="139">
        <v>5</v>
      </c>
      <c r="CI8" s="139">
        <v>1</v>
      </c>
      <c r="CJ8" s="139">
        <v>3</v>
      </c>
      <c r="CK8" s="140">
        <v>146</v>
      </c>
      <c r="CL8" s="141">
        <v>3416070</v>
      </c>
      <c r="CM8" s="141">
        <v>407200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245</v>
      </c>
      <c r="G11" s="40"/>
      <c r="H11" s="184"/>
      <c r="I11" s="41">
        <f>SUM(I6:I10)</f>
        <v>7747</v>
      </c>
      <c r="J11" s="41">
        <f>SUM(J6:J10)</f>
        <v>0</v>
      </c>
      <c r="K11" s="41">
        <f>SUM(K6:K10)</f>
        <v>371283</v>
      </c>
      <c r="L11" s="41">
        <f>SUM(L6:L10)</f>
        <v>3587</v>
      </c>
      <c r="M11" s="42">
        <f>IFERROR(L11/K11,"-")</f>
        <v>0.009661094098033</v>
      </c>
      <c r="N11" s="77">
        <f>SUM(N6:N10)</f>
        <v>185</v>
      </c>
      <c r="O11" s="77">
        <f>SUM(O6:O10)</f>
        <v>1332</v>
      </c>
      <c r="P11" s="42">
        <f>IFERROR(N11/L11,"-")</f>
        <v>0.051575132422637</v>
      </c>
      <c r="Q11" s="43">
        <f>IFERROR(H11/L11,"-")</f>
        <v>0</v>
      </c>
      <c r="R11" s="44">
        <f>SUM(R6:R10)</f>
        <v>422</v>
      </c>
      <c r="S11" s="42">
        <f>IFERROR(R11/L11,"-")</f>
        <v>0.11764705882353</v>
      </c>
      <c r="T11" s="184">
        <f>SUM(T6:T10)</f>
        <v>15347360</v>
      </c>
      <c r="U11" s="184">
        <f>IFERROR(T11/L11,"-")</f>
        <v>4278.6060775021</v>
      </c>
      <c r="V11" s="184">
        <f>IFERROR(T11/R11,"-")</f>
        <v>36368.151658768</v>
      </c>
      <c r="W11" s="184">
        <f>T11-H11</f>
        <v>15347360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