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<sst xmlns="http://schemas.openxmlformats.org/spreadsheetml/2006/main" uniqueCount="179">
  <si>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</si>
  <si>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</si>
  <si>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</si>
  <si>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</si>
  <si>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</si>
  <si>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</si>
  <si>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</si>
  <si>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</si>
  <si>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</si>
  <si>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</si>
  <si>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</si>
  <si>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</si>
  <si>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</si>
  <si>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</si>
  <si>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</si>
  <si>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</si>
  <si>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</si>
  <si>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</si>
  <si>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</si>
  <si>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</si>
  <si>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</si>
  <si>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</si>
  <si>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</si>
  <si>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</si>
  <si>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</si>
  <si>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</si>
  <si>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</si>
  <si>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</si>
  <si>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</si>
  <si>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</si>
  <si>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</si>
  <si>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</si>
  <si>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</si>
  <si>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</si>
  <si>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</si>
  <si>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</si>
  <si>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</si>
  <si>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</si>
  <si>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</si>
  <si>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</si>
  <si>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</si>
  <si>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</si>
  <si>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</si>
  <si>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</si>
  <si>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</si>
  <si>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</si>
  <si>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</si>
  <si>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</si>
  <si>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</si>
  <si>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</si>
  <si>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</si>
  <si>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</si>
  <si>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</si>
  <si>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</si>
  <si>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</si>
  <si>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</si>
  <si>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</si>
  <si>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</si>
  <si>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</si>
  <si>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</si>
  <si>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</si>
  <si>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ic2543</t>
  </si>
  <si>
    <t>デリヘル版3（高宮菜々子）</t>
  </si>
  <si>
    <t>70歳までの出会いリクルート</t>
  </si>
  <si>
    <t>lp07</t>
  </si>
  <si>
    <t>スポニチ関東</t>
  </si>
  <si>
    <t>4C終面全5段</t>
  </si>
  <si>
    <t>9月25日(土)</t>
  </si>
  <si>
    <t>ic2544</t>
  </si>
  <si>
    <t>スポニチ関西</t>
  </si>
  <si>
    <t>ic2545</t>
  </si>
  <si>
    <t>スポニチ西部</t>
  </si>
  <si>
    <t>ic2546</t>
  </si>
  <si>
    <t>スポニチ北海道</t>
  </si>
  <si>
    <t>ic2547</t>
  </si>
  <si>
    <t>(空電共通)</t>
  </si>
  <si>
    <t>空電</t>
  </si>
  <si>
    <t>空電 (共通)</t>
  </si>
  <si>
    <t>ic2548</t>
  </si>
  <si>
    <t>ニッカン西部</t>
  </si>
  <si>
    <t>全5段つかみ5回</t>
  </si>
  <si>
    <t>ic2549</t>
  </si>
  <si>
    <t>新書籍版（晶エリー）</t>
  </si>
  <si>
    <t>え？女性3人とたった3000円で？</t>
  </si>
  <si>
    <t>lp01</t>
  </si>
  <si>
    <t>ic2550</t>
  </si>
  <si>
    <t>右女3（大浦真奈美）</t>
  </si>
  <si>
    <t>逆指名祭り</t>
  </si>
  <si>
    <t>ic2551</t>
  </si>
  <si>
    <t>ic2552</t>
  </si>
  <si>
    <t>①大正版（高宮菜々子）</t>
  </si>
  <si>
    <t>①70歳までの出会いリクルート</t>
  </si>
  <si>
    <t>半2段つかみ20段保証</t>
  </si>
  <si>
    <t>1～10日</t>
  </si>
  <si>
    <t>ic2553</t>
  </si>
  <si>
    <t>②No.1誤解版（晶エリー）</t>
  </si>
  <si>
    <t>②新カップルが続々登場！</t>
  </si>
  <si>
    <t>11～20日</t>
  </si>
  <si>
    <t>ic2554</t>
  </si>
  <si>
    <t>③再婚&amp;理解者版（大浦真奈美）</t>
  </si>
  <si>
    <t>③再婚&amp;理解者</t>
  </si>
  <si>
    <t>21～31日</t>
  </si>
  <si>
    <t>ic2555</t>
  </si>
  <si>
    <t>ic2556</t>
  </si>
  <si>
    <t>高麗人参版（高宮菜々子）</t>
  </si>
  <si>
    <t>女性が好きな私にとって神サイトです</t>
  </si>
  <si>
    <t>ニッカン関西</t>
  </si>
  <si>
    <t>4C全面</t>
  </si>
  <si>
    <t>9月11日(土)</t>
  </si>
  <si>
    <t>ic2557</t>
  </si>
  <si>
    <t>ic2558</t>
  </si>
  <si>
    <t>全5段</t>
  </si>
  <si>
    <t>ic2559</t>
  </si>
  <si>
    <t>ic2560</t>
  </si>
  <si>
    <t>9月19日(日)</t>
  </si>
  <si>
    <t>ic2561</t>
  </si>
  <si>
    <t>ic2562</t>
  </si>
  <si>
    <t>9月04日(土)</t>
  </si>
  <si>
    <t>ic2563</t>
  </si>
  <si>
    <t>ic2564</t>
  </si>
  <si>
    <t>ic2565</t>
  </si>
  <si>
    <t>ic2566</t>
  </si>
  <si>
    <t>新書籍版（高宮菜々子）</t>
  </si>
  <si>
    <t>サンスポ関東</t>
  </si>
  <si>
    <t>1C終面全5段</t>
  </si>
  <si>
    <t>ic2567</t>
  </si>
  <si>
    <t>ic2568</t>
  </si>
  <si>
    <t>サンスポ関西</t>
  </si>
  <si>
    <t>9月18日(土)</t>
  </si>
  <si>
    <t>ic2569</t>
  </si>
  <si>
    <t>ic2570</t>
  </si>
  <si>
    <t>デイリースポーツ関西</t>
  </si>
  <si>
    <t>ic2571</t>
  </si>
  <si>
    <t>ic2572</t>
  </si>
  <si>
    <t>9月12日(日)</t>
  </si>
  <si>
    <t>ic2573</t>
  </si>
  <si>
    <t>ic2574</t>
  </si>
  <si>
    <t>ic2575</t>
  </si>
  <si>
    <t>ic2576</t>
  </si>
  <si>
    <t>中京スポーツ</t>
  </si>
  <si>
    <t>ic2577</t>
  </si>
  <si>
    <t>ic2578</t>
  </si>
  <si>
    <t>右女3（晶エリー）</t>
  </si>
  <si>
    <t>1日1回かんたん出会い隙間時間に少しだけでOK</t>
  </si>
  <si>
    <t>9月24日(金)</t>
  </si>
  <si>
    <t>ic2579</t>
  </si>
  <si>
    <t>ic2580</t>
  </si>
  <si>
    <t>デリヘル版3（大浦真奈美）</t>
  </si>
  <si>
    <t>半5段</t>
  </si>
  <si>
    <t>9月05日(日)</t>
  </si>
  <si>
    <t>ic2581</t>
  </si>
  <si>
    <t>ic2582</t>
  </si>
  <si>
    <t>9月26日(日)</t>
  </si>
  <si>
    <t>ic2583</t>
  </si>
  <si>
    <t>ic2584</t>
  </si>
  <si>
    <t>大正版（高宮菜々子）</t>
  </si>
  <si>
    <t>男性求む</t>
  </si>
  <si>
    <t>スポーツ報知関東</t>
  </si>
  <si>
    <t>4C終面雑報</t>
  </si>
  <si>
    <t>9月10日(金)</t>
  </si>
  <si>
    <t>ic2585</t>
  </si>
  <si>
    <t>ic2586</t>
  </si>
  <si>
    <t>旧デイリー風（大浦真奈美）</t>
  </si>
  <si>
    <t>9月22日(水)</t>
  </si>
  <si>
    <t>ic2587</t>
  </si>
  <si>
    <t>ic2588</t>
  </si>
  <si>
    <t>九スポ</t>
  </si>
  <si>
    <t>記事枠</t>
  </si>
  <si>
    <t>ic2589</t>
  </si>
  <si>
    <t>新聞 TOTAL</t>
  </si>
  <si>
    <t>●雑誌 広告</t>
  </si>
  <si>
    <t>za205</t>
  </si>
  <si>
    <t>ぶんか社</t>
  </si>
  <si>
    <t>黄色黒版（ソフトver）（大浦真奈美）</t>
  </si>
  <si>
    <t>もう50代の熟女だけど</t>
  </si>
  <si>
    <t>EXMAX!</t>
  </si>
  <si>
    <t>表4</t>
  </si>
  <si>
    <t>za206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</si>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</sst>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47</v>
      </c>
      <c r="D6" s="195">
        <v>3040000</v>
      </c>
      <c r="E6" s="81">
        <v>1274</v>
      </c>
      <c r="F6" s="81">
        <v>581</v>
      </c>
      <c r="G6" s="81">
        <v>2010</v>
      </c>
      <c r="H6" s="91">
        <v>277</v>
      </c>
      <c r="I6" s="92">
        <v>1</v>
      </c>
      <c r="J6" s="145">
        <f>H6+I6</f>
        <v>278</v>
      </c>
      <c r="K6" s="82">
        <f>IFERROR(J6/G6,"-")</f>
        <v>0.13830845771144</v>
      </c>
      <c r="L6" s="81">
        <v>47</v>
      </c>
      <c r="M6" s="81">
        <v>65</v>
      </c>
      <c r="N6" s="82">
        <f>IFERROR(L6/J6,"-")</f>
        <v>0.16906474820144</v>
      </c>
      <c r="O6" s="83">
        <f>IFERROR(D6/J6,"-")</f>
        <v>10935.251798561</v>
      </c>
      <c r="P6" s="84">
        <v>61</v>
      </c>
      <c r="Q6" s="82">
        <f>IFERROR(P6/J6,"-")</f>
        <v>0.21942446043165</v>
      </c>
      <c r="R6" s="200">
        <v>7151150</v>
      </c>
      <c r="S6" s="201">
        <f>IFERROR(R6/J6,"-")</f>
        <v>25723.561151079</v>
      </c>
      <c r="T6" s="201">
        <f>IFERROR(R6/P6,"-")</f>
        <v>117231.96721311</v>
      </c>
      <c r="U6" s="195">
        <f>IFERROR(R6-D6,"-")</f>
        <v>4111150</v>
      </c>
      <c r="V6" s="85">
        <f>R6/D6</f>
        <v>2.3523519736842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115</v>
      </c>
      <c r="F7" s="81">
        <v>59</v>
      </c>
      <c r="G7" s="81">
        <v>90</v>
      </c>
      <c r="H7" s="91">
        <v>29</v>
      </c>
      <c r="I7" s="92">
        <v>0</v>
      </c>
      <c r="J7" s="145">
        <f>H7+I7</f>
        <v>29</v>
      </c>
      <c r="K7" s="82">
        <f>IFERROR(J7/G7,"-")</f>
        <v>0.32222222222222</v>
      </c>
      <c r="L7" s="81">
        <v>2</v>
      </c>
      <c r="M7" s="81">
        <v>8</v>
      </c>
      <c r="N7" s="82">
        <f>IFERROR(L7/J7,"-")</f>
        <v>0.068965517241379</v>
      </c>
      <c r="O7" s="83">
        <f>IFERROR(D7/J7,"-")</f>
        <v>2758.6206896552</v>
      </c>
      <c r="P7" s="84">
        <v>6</v>
      </c>
      <c r="Q7" s="82">
        <f>IFERROR(P7/J7,"-")</f>
        <v>0.20689655172414</v>
      </c>
      <c r="R7" s="200">
        <v>92300</v>
      </c>
      <c r="S7" s="201">
        <f>IFERROR(R7/J7,"-")</f>
        <v>3182.7586206897</v>
      </c>
      <c r="T7" s="201">
        <f>IFERROR(R7/P7,"-")</f>
        <v>15383.333333333</v>
      </c>
      <c r="U7" s="195">
        <f>IFERROR(R7-D7,"-")</f>
        <v>12300</v>
      </c>
      <c r="V7" s="85">
        <f>R7/D7</f>
        <v>1.15375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3120000</v>
      </c>
      <c r="E10" s="41">
        <f>SUM(E6:E8)</f>
        <v>1389</v>
      </c>
      <c r="F10" s="41">
        <f>SUM(F6:F8)</f>
        <v>640</v>
      </c>
      <c r="G10" s="41">
        <f>SUM(G6:G8)</f>
        <v>2100</v>
      </c>
      <c r="H10" s="41">
        <f>SUM(H6:H8)</f>
        <v>306</v>
      </c>
      <c r="I10" s="41">
        <f>SUM(I6:I8)</f>
        <v>1</v>
      </c>
      <c r="J10" s="41">
        <f>SUM(J6:J8)</f>
        <v>307</v>
      </c>
      <c r="K10" s="42">
        <f>IFERROR(J10/G10,"-")</f>
        <v>0.14619047619048</v>
      </c>
      <c r="L10" s="78">
        <f>SUM(L6:L8)</f>
        <v>49</v>
      </c>
      <c r="M10" s="78">
        <f>SUM(M6:M8)</f>
        <v>73</v>
      </c>
      <c r="N10" s="42">
        <f>IFERROR(L10/J10,"-")</f>
        <v>0.15960912052117</v>
      </c>
      <c r="O10" s="43">
        <f>IFERROR(D10/J10,"-")</f>
        <v>10162.866449511</v>
      </c>
      <c r="P10" s="44">
        <f>SUM(P6:P8)</f>
        <v>67</v>
      </c>
      <c r="Q10" s="42">
        <f>IFERROR(P10/J10,"-")</f>
        <v>0.21824104234528</v>
      </c>
      <c r="R10" s="45">
        <f>SUM(R6:R8)</f>
        <v>7243450</v>
      </c>
      <c r="S10" s="45">
        <f>IFERROR(R10/J10,"-")</f>
        <v>23594.299674267</v>
      </c>
      <c r="T10" s="45">
        <f>IFERROR(R10/P10,"-")</f>
        <v>108111.19402985</v>
      </c>
      <c r="U10" s="46">
        <f>SUM(U6:U8)</f>
        <v>4123450</v>
      </c>
      <c r="V10" s="47">
        <f>IFERROR(R10/D10,"-")</f>
        <v>2.3216185897436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0.974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66</v>
      </c>
      <c r="L6" s="81">
        <v>0</v>
      </c>
      <c r="M6" s="81">
        <v>214</v>
      </c>
      <c r="N6" s="91">
        <v>26</v>
      </c>
      <c r="O6" s="92">
        <v>0</v>
      </c>
      <c r="P6" s="93">
        <f>N6+O6</f>
        <v>26</v>
      </c>
      <c r="Q6" s="82">
        <f>IFERROR(P6/M6,"-")</f>
        <v>0.1214953271028</v>
      </c>
      <c r="R6" s="81">
        <v>2</v>
      </c>
      <c r="S6" s="81">
        <v>7</v>
      </c>
      <c r="T6" s="82">
        <f>IFERROR(S6/(O6+P6),"-")</f>
        <v>0.26923076923077</v>
      </c>
      <c r="U6" s="182">
        <f>IFERROR(J6/SUM(P6:P10),"-")</f>
        <v>8974.358974359</v>
      </c>
      <c r="V6" s="84">
        <v>2</v>
      </c>
      <c r="W6" s="82">
        <f>IF(P6=0,"-",V6/P6)</f>
        <v>0.076923076923077</v>
      </c>
      <c r="X6" s="186">
        <v>429000</v>
      </c>
      <c r="Y6" s="187">
        <f>IFERROR(X6/P6,"-")</f>
        <v>16500</v>
      </c>
      <c r="Z6" s="187">
        <f>IFERROR(X6/V6,"-")</f>
        <v>214500</v>
      </c>
      <c r="AA6" s="188">
        <f>SUM(X6:X10)-SUM(J6:J10)</f>
        <v>-18200</v>
      </c>
      <c r="AB6" s="85">
        <f>SUM(X6:X10)/SUM(J6:J10)</f>
        <v>0.974</v>
      </c>
      <c r="AC6" s="79"/>
      <c r="AD6" s="94">
        <v>2</v>
      </c>
      <c r="AE6" s="95">
        <f>IF(P6=0,"",IF(AD6=0,"",(AD6/P6)))</f>
        <v>0.076923076923077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0.038461538461538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0.076923076923077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0.15384615384615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8</v>
      </c>
      <c r="BO6" s="120">
        <f>IF(P6=0,"",IF(BN6=0,"",(BN6/P6)))</f>
        <v>0.30769230769231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7</v>
      </c>
      <c r="BX6" s="127">
        <f>IF(P6=0,"",IF(BW6=0,"",(BW6/P6)))</f>
        <v>0.26923076923077</v>
      </c>
      <c r="BY6" s="128">
        <v>2</v>
      </c>
      <c r="BZ6" s="129">
        <f>IFERROR(BY6/BW6,"-")</f>
        <v>0.28571428571429</v>
      </c>
      <c r="CA6" s="130">
        <v>429000</v>
      </c>
      <c r="CB6" s="131">
        <f>IFERROR(CA6/BW6,"-")</f>
        <v>61285.714285714</v>
      </c>
      <c r="CC6" s="132">
        <v>1</v>
      </c>
      <c r="CD6" s="132"/>
      <c r="CE6" s="132">
        <v>1</v>
      </c>
      <c r="CF6" s="133">
        <v>2</v>
      </c>
      <c r="CG6" s="134">
        <f>IF(P6=0,"",IF(CF6=0,"",(CF6/P6)))</f>
        <v>0.076923076923077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429000</v>
      </c>
      <c r="CQ6" s="141">
        <v>419000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41</v>
      </c>
      <c r="L7" s="81">
        <v>0</v>
      </c>
      <c r="M7" s="81">
        <v>161</v>
      </c>
      <c r="N7" s="91">
        <v>20</v>
      </c>
      <c r="O7" s="92">
        <v>1</v>
      </c>
      <c r="P7" s="93">
        <f>N7+O7</f>
        <v>21</v>
      </c>
      <c r="Q7" s="82">
        <f>IFERROR(P7/M7,"-")</f>
        <v>0.1304347826087</v>
      </c>
      <c r="R7" s="81">
        <v>3</v>
      </c>
      <c r="S7" s="81">
        <v>4</v>
      </c>
      <c r="T7" s="82">
        <f>IFERROR(S7/(O7+P7),"-")</f>
        <v>0.18181818181818</v>
      </c>
      <c r="U7" s="182"/>
      <c r="V7" s="84">
        <v>4</v>
      </c>
      <c r="W7" s="82">
        <f>IF(P7=0,"-",V7/P7)</f>
        <v>0.19047619047619</v>
      </c>
      <c r="X7" s="186">
        <v>15000</v>
      </c>
      <c r="Y7" s="187">
        <f>IFERROR(X7/P7,"-")</f>
        <v>714.28571428571</v>
      </c>
      <c r="Z7" s="187">
        <f>IFERROR(X7/V7,"-")</f>
        <v>3750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0.047619047619048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0.095238095238095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0.19047619047619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10</v>
      </c>
      <c r="BO7" s="120">
        <f>IF(P7=0,"",IF(BN7=0,"",(BN7/P7)))</f>
        <v>0.47619047619048</v>
      </c>
      <c r="BP7" s="121">
        <v>2</v>
      </c>
      <c r="BQ7" s="122">
        <f>IFERROR(BP7/BN7,"-")</f>
        <v>0.2</v>
      </c>
      <c r="BR7" s="123">
        <v>9000</v>
      </c>
      <c r="BS7" s="124">
        <f>IFERROR(BR7/BN7,"-")</f>
        <v>900</v>
      </c>
      <c r="BT7" s="125">
        <v>1</v>
      </c>
      <c r="BU7" s="125">
        <v>1</v>
      </c>
      <c r="BV7" s="125"/>
      <c r="BW7" s="126">
        <v>3</v>
      </c>
      <c r="BX7" s="127">
        <f>IF(P7=0,"",IF(BW7=0,"",(BW7/P7)))</f>
        <v>0.14285714285714</v>
      </c>
      <c r="BY7" s="128">
        <v>1</v>
      </c>
      <c r="BZ7" s="129">
        <f>IFERROR(BY7/BW7,"-")</f>
        <v>0.33333333333333</v>
      </c>
      <c r="CA7" s="130">
        <v>3000</v>
      </c>
      <c r="CB7" s="131">
        <f>IFERROR(CA7/BW7,"-")</f>
        <v>1000</v>
      </c>
      <c r="CC7" s="132">
        <v>1</v>
      </c>
      <c r="CD7" s="132"/>
      <c r="CE7" s="132"/>
      <c r="CF7" s="133">
        <v>1</v>
      </c>
      <c r="CG7" s="134">
        <f>IF(P7=0,"",IF(CF7=0,"",(CF7/P7)))</f>
        <v>0.047619047619048</v>
      </c>
      <c r="CH7" s="135">
        <v>1</v>
      </c>
      <c r="CI7" s="136">
        <f>IFERROR(CH7/CF7,"-")</f>
        <v>1</v>
      </c>
      <c r="CJ7" s="137">
        <v>3000</v>
      </c>
      <c r="CK7" s="138">
        <f>IFERROR(CJ7/CF7,"-")</f>
        <v>3000</v>
      </c>
      <c r="CL7" s="139">
        <v>1</v>
      </c>
      <c r="CM7" s="139"/>
      <c r="CN7" s="139"/>
      <c r="CO7" s="140">
        <v>4</v>
      </c>
      <c r="CP7" s="141">
        <v>15000</v>
      </c>
      <c r="CQ7" s="141">
        <v>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17</v>
      </c>
      <c r="L8" s="81">
        <v>0</v>
      </c>
      <c r="M8" s="81">
        <v>72</v>
      </c>
      <c r="N8" s="91">
        <v>6</v>
      </c>
      <c r="O8" s="92">
        <v>0</v>
      </c>
      <c r="P8" s="93">
        <f>N8+O8</f>
        <v>6</v>
      </c>
      <c r="Q8" s="82">
        <f>IFERROR(P8/M8,"-")</f>
        <v>0.083333333333333</v>
      </c>
      <c r="R8" s="81">
        <v>0</v>
      </c>
      <c r="S8" s="81">
        <v>2</v>
      </c>
      <c r="T8" s="82">
        <f>IFERROR(S8/(O8+P8),"-")</f>
        <v>0.33333333333333</v>
      </c>
      <c r="U8" s="182"/>
      <c r="V8" s="84">
        <v>1</v>
      </c>
      <c r="W8" s="82">
        <f>IF(P8=0,"-",V8/P8)</f>
        <v>0.16666666666667</v>
      </c>
      <c r="X8" s="186">
        <v>13000</v>
      </c>
      <c r="Y8" s="187">
        <f>IFERROR(X8/P8,"-")</f>
        <v>2166.6666666667</v>
      </c>
      <c r="Z8" s="187">
        <f>IFERROR(X8/V8,"-")</f>
        <v>13000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0.16666666666667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0.33333333333333</v>
      </c>
      <c r="BP8" s="121">
        <v>1</v>
      </c>
      <c r="BQ8" s="122">
        <f>IFERROR(BP8/BN8,"-")</f>
        <v>0.5</v>
      </c>
      <c r="BR8" s="123">
        <v>13000</v>
      </c>
      <c r="BS8" s="124">
        <f>IFERROR(BR8/BN8,"-")</f>
        <v>6500</v>
      </c>
      <c r="BT8" s="125"/>
      <c r="BU8" s="125"/>
      <c r="BV8" s="125">
        <v>1</v>
      </c>
      <c r="BW8" s="126">
        <v>2</v>
      </c>
      <c r="BX8" s="127">
        <f>IF(P8=0,"",IF(BW8=0,"",(BW8/P8)))</f>
        <v>0.33333333333333</v>
      </c>
      <c r="BY8" s="128">
        <v>1</v>
      </c>
      <c r="BZ8" s="129">
        <f>IFERROR(BY8/BW8,"-")</f>
        <v>0.5</v>
      </c>
      <c r="CA8" s="130">
        <v>3000</v>
      </c>
      <c r="CB8" s="131">
        <f>IFERROR(CA8/BW8,"-")</f>
        <v>1500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13000</v>
      </c>
      <c r="CQ8" s="141">
        <v>13000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17</v>
      </c>
      <c r="L9" s="81">
        <v>0</v>
      </c>
      <c r="M9" s="81">
        <v>62</v>
      </c>
      <c r="N9" s="91">
        <v>3</v>
      </c>
      <c r="O9" s="92">
        <v>0</v>
      </c>
      <c r="P9" s="93">
        <f>N9+O9</f>
        <v>3</v>
      </c>
      <c r="Q9" s="82">
        <f>IFERROR(P9/M9,"-")</f>
        <v>0.048387096774194</v>
      </c>
      <c r="R9" s="81">
        <v>1</v>
      </c>
      <c r="S9" s="81">
        <v>1</v>
      </c>
      <c r="T9" s="82">
        <f>IFERROR(S9/(O9+P9),"-")</f>
        <v>0.33333333333333</v>
      </c>
      <c r="U9" s="182"/>
      <c r="V9" s="84">
        <v>2</v>
      </c>
      <c r="W9" s="82">
        <f>IF(P9=0,"-",V9/P9)</f>
        <v>0.66666666666667</v>
      </c>
      <c r="X9" s="186">
        <v>127000</v>
      </c>
      <c r="Y9" s="187">
        <f>IFERROR(X9/P9,"-")</f>
        <v>42333.333333333</v>
      </c>
      <c r="Z9" s="187">
        <f>IFERROR(X9/V9,"-")</f>
        <v>63500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0.66666666666667</v>
      </c>
      <c r="BP9" s="121">
        <v>1</v>
      </c>
      <c r="BQ9" s="122">
        <f>IFERROR(BP9/BN9,"-")</f>
        <v>0.5</v>
      </c>
      <c r="BR9" s="123">
        <v>3000</v>
      </c>
      <c r="BS9" s="124">
        <f>IFERROR(BR9/BN9,"-")</f>
        <v>1500</v>
      </c>
      <c r="BT9" s="125">
        <v>1</v>
      </c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0.33333333333333</v>
      </c>
      <c r="CH9" s="135">
        <v>1</v>
      </c>
      <c r="CI9" s="136">
        <f>IFERROR(CH9/CF9,"-")</f>
        <v>1</v>
      </c>
      <c r="CJ9" s="137">
        <v>124000</v>
      </c>
      <c r="CK9" s="138">
        <f>IFERROR(CJ9/CF9,"-")</f>
        <v>124000</v>
      </c>
      <c r="CL9" s="139"/>
      <c r="CM9" s="139"/>
      <c r="CN9" s="139">
        <v>1</v>
      </c>
      <c r="CO9" s="140">
        <v>2</v>
      </c>
      <c r="CP9" s="141">
        <v>127000</v>
      </c>
      <c r="CQ9" s="141">
        <v>124000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171</v>
      </c>
      <c r="L10" s="81">
        <v>124</v>
      </c>
      <c r="M10" s="81">
        <v>32</v>
      </c>
      <c r="N10" s="91">
        <v>22</v>
      </c>
      <c r="O10" s="92">
        <v>0</v>
      </c>
      <c r="P10" s="93">
        <f>N10+O10</f>
        <v>22</v>
      </c>
      <c r="Q10" s="82">
        <f>IFERROR(P10/M10,"-")</f>
        <v>0.6875</v>
      </c>
      <c r="R10" s="81">
        <v>6</v>
      </c>
      <c r="S10" s="81">
        <v>8</v>
      </c>
      <c r="T10" s="82">
        <f>IFERROR(S10/(O10+P10),"-")</f>
        <v>0.36363636363636</v>
      </c>
      <c r="U10" s="182"/>
      <c r="V10" s="84">
        <v>4</v>
      </c>
      <c r="W10" s="82">
        <f>IF(P10=0,"-",V10/P10)</f>
        <v>0.18181818181818</v>
      </c>
      <c r="X10" s="186">
        <v>97800</v>
      </c>
      <c r="Y10" s="187">
        <f>IFERROR(X10/P10,"-")</f>
        <v>4445.4545454545</v>
      </c>
      <c r="Z10" s="187">
        <f>IFERROR(X10/V10,"-")</f>
        <v>24450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0.045454545454545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0.090909090909091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6</v>
      </c>
      <c r="BO10" s="120">
        <f>IF(P10=0,"",IF(BN10=0,"",(BN10/P10)))</f>
        <v>0.27272727272727</v>
      </c>
      <c r="BP10" s="121">
        <v>3</v>
      </c>
      <c r="BQ10" s="122">
        <f>IFERROR(BP10/BN10,"-")</f>
        <v>0.5</v>
      </c>
      <c r="BR10" s="123">
        <v>179800</v>
      </c>
      <c r="BS10" s="124">
        <f>IFERROR(BR10/BN10,"-")</f>
        <v>29966.666666667</v>
      </c>
      <c r="BT10" s="125">
        <v>1</v>
      </c>
      <c r="BU10" s="125"/>
      <c r="BV10" s="125">
        <v>2</v>
      </c>
      <c r="BW10" s="126">
        <v>8</v>
      </c>
      <c r="BX10" s="127">
        <f>IF(P10=0,"",IF(BW10=0,"",(BW10/P10)))</f>
        <v>0.36363636363636</v>
      </c>
      <c r="BY10" s="128">
        <v>4</v>
      </c>
      <c r="BZ10" s="129">
        <f>IFERROR(BY10/BW10,"-")</f>
        <v>0.5</v>
      </c>
      <c r="CA10" s="130">
        <v>81000</v>
      </c>
      <c r="CB10" s="131">
        <f>IFERROR(CA10/BW10,"-")</f>
        <v>10125</v>
      </c>
      <c r="CC10" s="132">
        <v>1</v>
      </c>
      <c r="CD10" s="132">
        <v>1</v>
      </c>
      <c r="CE10" s="132">
        <v>2</v>
      </c>
      <c r="CF10" s="133">
        <v>5</v>
      </c>
      <c r="CG10" s="134">
        <f>IF(P10=0,"",IF(CF10=0,"",(CF10/P10)))</f>
        <v>0.22727272727273</v>
      </c>
      <c r="CH10" s="135">
        <v>1</v>
      </c>
      <c r="CI10" s="136">
        <f>IFERROR(CH10/CF10,"-")</f>
        <v>0.2</v>
      </c>
      <c r="CJ10" s="137">
        <v>92000</v>
      </c>
      <c r="CK10" s="138">
        <f>IFERROR(CJ10/CF10,"-")</f>
        <v>18400</v>
      </c>
      <c r="CL10" s="139"/>
      <c r="CM10" s="139"/>
      <c r="CN10" s="139">
        <v>1</v>
      </c>
      <c r="CO10" s="140">
        <v>4</v>
      </c>
      <c r="CP10" s="141">
        <v>97800</v>
      </c>
      <c r="CQ10" s="141">
        <v>140000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</v>
      </c>
      <c r="B11" s="203" t="s">
        <v>78</v>
      </c>
      <c r="C11" s="203"/>
      <c r="D11" s="203" t="s">
        <v>62</v>
      </c>
      <c r="E11" s="203" t="s">
        <v>63</v>
      </c>
      <c r="F11" s="203" t="s">
        <v>64</v>
      </c>
      <c r="G11" s="203" t="s">
        <v>79</v>
      </c>
      <c r="H11" s="90" t="s">
        <v>80</v>
      </c>
      <c r="I11" s="90"/>
      <c r="J11" s="188">
        <v>150000</v>
      </c>
      <c r="K11" s="81">
        <v>9</v>
      </c>
      <c r="L11" s="81">
        <v>0</v>
      </c>
      <c r="M11" s="81">
        <v>40</v>
      </c>
      <c r="N11" s="91">
        <v>2</v>
      </c>
      <c r="O11" s="92">
        <v>0</v>
      </c>
      <c r="P11" s="93">
        <f>N11+O11</f>
        <v>2</v>
      </c>
      <c r="Q11" s="82">
        <f>IFERROR(P11/M11,"-")</f>
        <v>0.05</v>
      </c>
      <c r="R11" s="81">
        <v>0</v>
      </c>
      <c r="S11" s="81">
        <v>0</v>
      </c>
      <c r="T11" s="82">
        <f>IFERROR(S11/(O11+P11),"-")</f>
        <v>0</v>
      </c>
      <c r="U11" s="182">
        <f>IFERROR(J11/SUM(P11:P14),"-")</f>
        <v>18750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SUM(X11:X14)-SUM(J11:J14)</f>
        <v>-150000</v>
      </c>
      <c r="AB11" s="85">
        <f>SUM(X11:X14)/SUM(J11:J14)</f>
        <v>0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82</v>
      </c>
      <c r="E12" s="203" t="s">
        <v>83</v>
      </c>
      <c r="F12" s="203" t="s">
        <v>84</v>
      </c>
      <c r="G12" s="203" t="s">
        <v>79</v>
      </c>
      <c r="H12" s="90" t="s">
        <v>80</v>
      </c>
      <c r="I12" s="90"/>
      <c r="J12" s="188"/>
      <c r="K12" s="81">
        <v>0</v>
      </c>
      <c r="L12" s="81">
        <v>0</v>
      </c>
      <c r="M12" s="81">
        <v>5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64</v>
      </c>
      <c r="G13" s="203" t="s">
        <v>79</v>
      </c>
      <c r="H13" s="90" t="s">
        <v>80</v>
      </c>
      <c r="I13" s="90"/>
      <c r="J13" s="188"/>
      <c r="K13" s="81">
        <v>3</v>
      </c>
      <c r="L13" s="81">
        <v>0</v>
      </c>
      <c r="M13" s="81">
        <v>7</v>
      </c>
      <c r="N13" s="91">
        <v>2</v>
      </c>
      <c r="O13" s="92">
        <v>0</v>
      </c>
      <c r="P13" s="93">
        <f>N13+O13</f>
        <v>2</v>
      </c>
      <c r="Q13" s="82">
        <f>IFERROR(P13/M13,"-")</f>
        <v>0.28571428571429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1</v>
      </c>
      <c r="CG13" s="134">
        <f>IF(P13=0,"",IF(CF13=0,"",(CF13/P13)))</f>
        <v>0.5</v>
      </c>
      <c r="CH13" s="135">
        <v>1</v>
      </c>
      <c r="CI13" s="136">
        <f>IFERROR(CH13/CF13,"-")</f>
        <v>1</v>
      </c>
      <c r="CJ13" s="137">
        <v>44000</v>
      </c>
      <c r="CK13" s="138">
        <f>IFERROR(CJ13/CF13,"-")</f>
        <v>44000</v>
      </c>
      <c r="CL13" s="139"/>
      <c r="CM13" s="139"/>
      <c r="CN13" s="139">
        <v>1</v>
      </c>
      <c r="CO13" s="140">
        <v>0</v>
      </c>
      <c r="CP13" s="141">
        <v>0</v>
      </c>
      <c r="CQ13" s="141">
        <v>44000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75</v>
      </c>
      <c r="E14" s="203" t="s">
        <v>75</v>
      </c>
      <c r="F14" s="203" t="s">
        <v>76</v>
      </c>
      <c r="G14" s="203" t="s">
        <v>77</v>
      </c>
      <c r="H14" s="90"/>
      <c r="I14" s="90"/>
      <c r="J14" s="188"/>
      <c r="K14" s="81">
        <v>48</v>
      </c>
      <c r="L14" s="81">
        <v>29</v>
      </c>
      <c r="M14" s="81">
        <v>16</v>
      </c>
      <c r="N14" s="91">
        <v>4</v>
      </c>
      <c r="O14" s="92">
        <v>0</v>
      </c>
      <c r="P14" s="93">
        <f>N14+O14</f>
        <v>4</v>
      </c>
      <c r="Q14" s="82">
        <f>IFERROR(P14/M14,"-")</f>
        <v>0.25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0.25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2</v>
      </c>
      <c r="CG14" s="134">
        <f>IF(P14=0,"",IF(CF14=0,"",(CF14/P14)))</f>
        <v>0.5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8.90945</v>
      </c>
      <c r="B15" s="203" t="s">
        <v>89</v>
      </c>
      <c r="C15" s="203"/>
      <c r="D15" s="203" t="s">
        <v>90</v>
      </c>
      <c r="E15" s="203" t="s">
        <v>91</v>
      </c>
      <c r="F15" s="203" t="s">
        <v>64</v>
      </c>
      <c r="G15" s="203" t="s">
        <v>79</v>
      </c>
      <c r="H15" s="90" t="s">
        <v>92</v>
      </c>
      <c r="I15" s="90" t="s">
        <v>93</v>
      </c>
      <c r="J15" s="188">
        <v>200000</v>
      </c>
      <c r="K15" s="81">
        <v>15</v>
      </c>
      <c r="L15" s="81">
        <v>0</v>
      </c>
      <c r="M15" s="81">
        <v>60</v>
      </c>
      <c r="N15" s="91">
        <v>5</v>
      </c>
      <c r="O15" s="92">
        <v>0</v>
      </c>
      <c r="P15" s="93">
        <f>N15+O15</f>
        <v>5</v>
      </c>
      <c r="Q15" s="82">
        <f>IFERROR(P15/M15,"-")</f>
        <v>0.083333333333333</v>
      </c>
      <c r="R15" s="81">
        <v>1</v>
      </c>
      <c r="S15" s="81">
        <v>1</v>
      </c>
      <c r="T15" s="82">
        <f>IFERROR(S15/(O15+P15),"-")</f>
        <v>0.2</v>
      </c>
      <c r="U15" s="182">
        <f>IFERROR(J15/SUM(P15:P18),"-")</f>
        <v>10526.315789474</v>
      </c>
      <c r="V15" s="84">
        <v>2</v>
      </c>
      <c r="W15" s="82">
        <f>IF(P15=0,"-",V15/P15)</f>
        <v>0.4</v>
      </c>
      <c r="X15" s="186">
        <v>18000</v>
      </c>
      <c r="Y15" s="187">
        <f>IFERROR(X15/P15,"-")</f>
        <v>3600</v>
      </c>
      <c r="Z15" s="187">
        <f>IFERROR(X15/V15,"-")</f>
        <v>9000</v>
      </c>
      <c r="AA15" s="188">
        <f>SUM(X15:X18)-SUM(J15:J18)</f>
        <v>1581890</v>
      </c>
      <c r="AB15" s="85">
        <f>SUM(X15:X18)/SUM(J15:J18)</f>
        <v>8.90945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0.2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0.2</v>
      </c>
      <c r="BP15" s="121">
        <v>1</v>
      </c>
      <c r="BQ15" s="122">
        <f>IFERROR(BP15/BN15,"-")</f>
        <v>1</v>
      </c>
      <c r="BR15" s="123">
        <v>8000</v>
      </c>
      <c r="BS15" s="124">
        <f>IFERROR(BR15/BN15,"-")</f>
        <v>8000</v>
      </c>
      <c r="BT15" s="125"/>
      <c r="BU15" s="125">
        <v>1</v>
      </c>
      <c r="BV15" s="125"/>
      <c r="BW15" s="126">
        <v>2</v>
      </c>
      <c r="BX15" s="127">
        <f>IF(P15=0,"",IF(BW15=0,"",(BW15/P15)))</f>
        <v>0.4</v>
      </c>
      <c r="BY15" s="128">
        <v>1</v>
      </c>
      <c r="BZ15" s="129">
        <f>IFERROR(BY15/BW15,"-")</f>
        <v>0.5</v>
      </c>
      <c r="CA15" s="130">
        <v>10000</v>
      </c>
      <c r="CB15" s="131">
        <f>IFERROR(CA15/BW15,"-")</f>
        <v>5000</v>
      </c>
      <c r="CC15" s="132"/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18000</v>
      </c>
      <c r="CQ15" s="141">
        <v>10000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95</v>
      </c>
      <c r="E16" s="203" t="s">
        <v>96</v>
      </c>
      <c r="F16" s="203" t="s">
        <v>84</v>
      </c>
      <c r="G16" s="203"/>
      <c r="H16" s="90" t="s">
        <v>92</v>
      </c>
      <c r="I16" s="90" t="s">
        <v>97</v>
      </c>
      <c r="J16" s="188"/>
      <c r="K16" s="81">
        <v>7</v>
      </c>
      <c r="L16" s="81">
        <v>0</v>
      </c>
      <c r="M16" s="81">
        <v>30</v>
      </c>
      <c r="N16" s="91">
        <v>1</v>
      </c>
      <c r="O16" s="92">
        <v>0</v>
      </c>
      <c r="P16" s="93">
        <f>N16+O16</f>
        <v>1</v>
      </c>
      <c r="Q16" s="82">
        <f>IFERROR(P16/M16,"-")</f>
        <v>0.033333333333333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1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98</v>
      </c>
      <c r="C17" s="203"/>
      <c r="D17" s="203" t="s">
        <v>99</v>
      </c>
      <c r="E17" s="203" t="s">
        <v>100</v>
      </c>
      <c r="F17" s="203" t="s">
        <v>64</v>
      </c>
      <c r="G17" s="203"/>
      <c r="H17" s="90" t="s">
        <v>92</v>
      </c>
      <c r="I17" s="90" t="s">
        <v>101</v>
      </c>
      <c r="J17" s="188"/>
      <c r="K17" s="81">
        <v>12</v>
      </c>
      <c r="L17" s="81">
        <v>0</v>
      </c>
      <c r="M17" s="81">
        <v>43</v>
      </c>
      <c r="N17" s="91">
        <v>5</v>
      </c>
      <c r="O17" s="92">
        <v>0</v>
      </c>
      <c r="P17" s="93">
        <f>N17+O17</f>
        <v>5</v>
      </c>
      <c r="Q17" s="82">
        <f>IFERROR(P17/M17,"-")</f>
        <v>0.11627906976744</v>
      </c>
      <c r="R17" s="81">
        <v>2</v>
      </c>
      <c r="S17" s="81">
        <v>1</v>
      </c>
      <c r="T17" s="82">
        <f>IFERROR(S17/(O17+P17),"-")</f>
        <v>0.2</v>
      </c>
      <c r="U17" s="182"/>
      <c r="V17" s="84">
        <v>2</v>
      </c>
      <c r="W17" s="82">
        <f>IF(P17=0,"-",V17/P17)</f>
        <v>0.4</v>
      </c>
      <c r="X17" s="186">
        <v>1713000</v>
      </c>
      <c r="Y17" s="187">
        <f>IFERROR(X17/P17,"-")</f>
        <v>342600</v>
      </c>
      <c r="Z17" s="187">
        <f>IFERROR(X17/V17,"-")</f>
        <v>856500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0.2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4</v>
      </c>
      <c r="BX17" s="127">
        <f>IF(P17=0,"",IF(BW17=0,"",(BW17/P17)))</f>
        <v>0.8</v>
      </c>
      <c r="BY17" s="128">
        <v>2</v>
      </c>
      <c r="BZ17" s="129">
        <f>IFERROR(BY17/BW17,"-")</f>
        <v>0.5</v>
      </c>
      <c r="CA17" s="130">
        <v>1713000</v>
      </c>
      <c r="CB17" s="131">
        <f>IFERROR(CA17/BW17,"-")</f>
        <v>428250</v>
      </c>
      <c r="CC17" s="132">
        <v>1</v>
      </c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1713000</v>
      </c>
      <c r="CQ17" s="141">
        <v>1710000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102</v>
      </c>
      <c r="C18" s="203"/>
      <c r="D18" s="203" t="s">
        <v>75</v>
      </c>
      <c r="E18" s="203" t="s">
        <v>75</v>
      </c>
      <c r="F18" s="203" t="s">
        <v>76</v>
      </c>
      <c r="G18" s="203"/>
      <c r="H18" s="90"/>
      <c r="I18" s="90"/>
      <c r="J18" s="188"/>
      <c r="K18" s="81">
        <v>54</v>
      </c>
      <c r="L18" s="81">
        <v>31</v>
      </c>
      <c r="M18" s="81">
        <v>11</v>
      </c>
      <c r="N18" s="91">
        <v>8</v>
      </c>
      <c r="O18" s="92">
        <v>0</v>
      </c>
      <c r="P18" s="93">
        <f>N18+O18</f>
        <v>8</v>
      </c>
      <c r="Q18" s="82">
        <f>IFERROR(P18/M18,"-")</f>
        <v>0.72727272727273</v>
      </c>
      <c r="R18" s="81">
        <v>1</v>
      </c>
      <c r="S18" s="81">
        <v>3</v>
      </c>
      <c r="T18" s="82">
        <f>IFERROR(S18/(O18+P18),"-")</f>
        <v>0.375</v>
      </c>
      <c r="U18" s="182"/>
      <c r="V18" s="84">
        <v>2</v>
      </c>
      <c r="W18" s="82">
        <f>IF(P18=0,"-",V18/P18)</f>
        <v>0.25</v>
      </c>
      <c r="X18" s="186">
        <v>50890</v>
      </c>
      <c r="Y18" s="187">
        <f>IFERROR(X18/P18,"-")</f>
        <v>6361.25</v>
      </c>
      <c r="Z18" s="187">
        <f>IFERROR(X18/V18,"-")</f>
        <v>25445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0.125</v>
      </c>
      <c r="AX18" s="106">
        <v>1</v>
      </c>
      <c r="AY18" s="108">
        <f>IFERROR(AX18/AV18,"-")</f>
        <v>1</v>
      </c>
      <c r="AZ18" s="109">
        <v>39890</v>
      </c>
      <c r="BA18" s="110">
        <f>IFERROR(AZ18/AV18,"-")</f>
        <v>39890</v>
      </c>
      <c r="BB18" s="111"/>
      <c r="BC18" s="111"/>
      <c r="BD18" s="111">
        <v>1</v>
      </c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5</v>
      </c>
      <c r="BO18" s="120">
        <f>IF(P18=0,"",IF(BN18=0,"",(BN18/P18)))</f>
        <v>0.625</v>
      </c>
      <c r="BP18" s="121">
        <v>1</v>
      </c>
      <c r="BQ18" s="122">
        <f>IFERROR(BP18/BN18,"-")</f>
        <v>0.2</v>
      </c>
      <c r="BR18" s="123">
        <v>3000</v>
      </c>
      <c r="BS18" s="124">
        <f>IFERROR(BR18/BN18,"-")</f>
        <v>600</v>
      </c>
      <c r="BT18" s="125">
        <v>1</v>
      </c>
      <c r="BU18" s="125"/>
      <c r="BV18" s="125"/>
      <c r="BW18" s="126">
        <v>1</v>
      </c>
      <c r="BX18" s="127">
        <f>IF(P18=0,"",IF(BW18=0,"",(BW18/P18)))</f>
        <v>0.125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0.125</v>
      </c>
      <c r="CH18" s="135">
        <v>1</v>
      </c>
      <c r="CI18" s="136">
        <f>IFERROR(CH18/CF18,"-")</f>
        <v>1</v>
      </c>
      <c r="CJ18" s="137">
        <v>8000</v>
      </c>
      <c r="CK18" s="138">
        <f>IFERROR(CJ18/CF18,"-")</f>
        <v>8000</v>
      </c>
      <c r="CL18" s="139"/>
      <c r="CM18" s="139">
        <v>1</v>
      </c>
      <c r="CN18" s="139"/>
      <c r="CO18" s="140">
        <v>2</v>
      </c>
      <c r="CP18" s="141">
        <v>50890</v>
      </c>
      <c r="CQ18" s="141">
        <v>39890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0.45625</v>
      </c>
      <c r="B19" s="203" t="s">
        <v>103</v>
      </c>
      <c r="C19" s="203"/>
      <c r="D19" s="203" t="s">
        <v>104</v>
      </c>
      <c r="E19" s="203" t="s">
        <v>105</v>
      </c>
      <c r="F19" s="203" t="s">
        <v>64</v>
      </c>
      <c r="G19" s="203" t="s">
        <v>106</v>
      </c>
      <c r="H19" s="90" t="s">
        <v>107</v>
      </c>
      <c r="I19" s="204" t="s">
        <v>108</v>
      </c>
      <c r="J19" s="188">
        <v>320000</v>
      </c>
      <c r="K19" s="81">
        <v>17</v>
      </c>
      <c r="L19" s="81">
        <v>0</v>
      </c>
      <c r="M19" s="81">
        <v>60</v>
      </c>
      <c r="N19" s="91">
        <v>8</v>
      </c>
      <c r="O19" s="92">
        <v>0</v>
      </c>
      <c r="P19" s="93">
        <f>N19+O19</f>
        <v>8</v>
      </c>
      <c r="Q19" s="82">
        <f>IFERROR(P19/M19,"-")</f>
        <v>0.13333333333333</v>
      </c>
      <c r="R19" s="81">
        <v>0</v>
      </c>
      <c r="S19" s="81">
        <v>4</v>
      </c>
      <c r="T19" s="82">
        <f>IFERROR(S19/(O19+P19),"-")</f>
        <v>0.5</v>
      </c>
      <c r="U19" s="182">
        <f>IFERROR(J19/SUM(P19:P20),"-")</f>
        <v>16000</v>
      </c>
      <c r="V19" s="84">
        <v>1</v>
      </c>
      <c r="W19" s="82">
        <f>IF(P19=0,"-",V19/P19)</f>
        <v>0.125</v>
      </c>
      <c r="X19" s="186">
        <v>9000</v>
      </c>
      <c r="Y19" s="187">
        <f>IFERROR(X19/P19,"-")</f>
        <v>1125</v>
      </c>
      <c r="Z19" s="187">
        <f>IFERROR(X19/V19,"-")</f>
        <v>9000</v>
      </c>
      <c r="AA19" s="188">
        <f>SUM(X19:X20)-SUM(J19:J20)</f>
        <v>-174000</v>
      </c>
      <c r="AB19" s="85">
        <f>SUM(X19:X20)/SUM(J19:J20)</f>
        <v>0.45625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5</v>
      </c>
      <c r="BO19" s="120">
        <f>IF(P19=0,"",IF(BN19=0,"",(BN19/P19)))</f>
        <v>0.625</v>
      </c>
      <c r="BP19" s="121">
        <v>1</v>
      </c>
      <c r="BQ19" s="122">
        <f>IFERROR(BP19/BN19,"-")</f>
        <v>0.2</v>
      </c>
      <c r="BR19" s="123">
        <v>3000</v>
      </c>
      <c r="BS19" s="124">
        <f>IFERROR(BR19/BN19,"-")</f>
        <v>600</v>
      </c>
      <c r="BT19" s="125">
        <v>1</v>
      </c>
      <c r="BU19" s="125"/>
      <c r="BV19" s="125"/>
      <c r="BW19" s="126">
        <v>3</v>
      </c>
      <c r="BX19" s="127">
        <f>IF(P19=0,"",IF(BW19=0,"",(BW19/P19)))</f>
        <v>0.375</v>
      </c>
      <c r="BY19" s="128">
        <v>1</v>
      </c>
      <c r="BZ19" s="129">
        <f>IFERROR(BY19/BW19,"-")</f>
        <v>0.33333333333333</v>
      </c>
      <c r="CA19" s="130">
        <v>6000</v>
      </c>
      <c r="CB19" s="131">
        <f>IFERROR(CA19/BW19,"-")</f>
        <v>2000</v>
      </c>
      <c r="CC19" s="132"/>
      <c r="CD19" s="132">
        <v>1</v>
      </c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9000</v>
      </c>
      <c r="CQ19" s="141">
        <v>6000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109</v>
      </c>
      <c r="C20" s="203"/>
      <c r="D20" s="203" t="s">
        <v>104</v>
      </c>
      <c r="E20" s="203" t="s">
        <v>105</v>
      </c>
      <c r="F20" s="203" t="s">
        <v>76</v>
      </c>
      <c r="G20" s="203"/>
      <c r="H20" s="90"/>
      <c r="I20" s="90"/>
      <c r="J20" s="188"/>
      <c r="K20" s="81">
        <v>51</v>
      </c>
      <c r="L20" s="81">
        <v>39</v>
      </c>
      <c r="M20" s="81">
        <v>16</v>
      </c>
      <c r="N20" s="91">
        <v>12</v>
      </c>
      <c r="O20" s="92">
        <v>0</v>
      </c>
      <c r="P20" s="93">
        <f>N20+O20</f>
        <v>12</v>
      </c>
      <c r="Q20" s="82">
        <f>IFERROR(P20/M20,"-")</f>
        <v>0.75</v>
      </c>
      <c r="R20" s="81">
        <v>1</v>
      </c>
      <c r="S20" s="81">
        <v>2</v>
      </c>
      <c r="T20" s="82">
        <f>IFERROR(S20/(O20+P20),"-")</f>
        <v>0.16666666666667</v>
      </c>
      <c r="U20" s="182"/>
      <c r="V20" s="84">
        <v>2</v>
      </c>
      <c r="W20" s="82">
        <f>IF(P20=0,"-",V20/P20)</f>
        <v>0.16666666666667</v>
      </c>
      <c r="X20" s="186">
        <v>137000</v>
      </c>
      <c r="Y20" s="187">
        <f>IFERROR(X20/P20,"-")</f>
        <v>11416.666666667</v>
      </c>
      <c r="Z20" s="187">
        <f>IFERROR(X20/V20,"-")</f>
        <v>68500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0.083333333333333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0.083333333333333</v>
      </c>
      <c r="BG20" s="112">
        <v>1</v>
      </c>
      <c r="BH20" s="114">
        <f>IFERROR(BG20/BE20,"-")</f>
        <v>1</v>
      </c>
      <c r="BI20" s="115">
        <v>5000</v>
      </c>
      <c r="BJ20" s="116">
        <f>IFERROR(BI20/BE20,"-")</f>
        <v>5000</v>
      </c>
      <c r="BK20" s="117">
        <v>1</v>
      </c>
      <c r="BL20" s="117"/>
      <c r="BM20" s="117"/>
      <c r="BN20" s="119">
        <v>4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4</v>
      </c>
      <c r="BX20" s="127">
        <f>IF(P20=0,"",IF(BW20=0,"",(BW20/P20)))</f>
        <v>0.33333333333333</v>
      </c>
      <c r="BY20" s="128">
        <v>1</v>
      </c>
      <c r="BZ20" s="129">
        <f>IFERROR(BY20/BW20,"-")</f>
        <v>0.25</v>
      </c>
      <c r="CA20" s="130">
        <v>11000</v>
      </c>
      <c r="CB20" s="131">
        <f>IFERROR(CA20/BW20,"-")</f>
        <v>2750</v>
      </c>
      <c r="CC20" s="132"/>
      <c r="CD20" s="132">
        <v>1</v>
      </c>
      <c r="CE20" s="132"/>
      <c r="CF20" s="133">
        <v>2</v>
      </c>
      <c r="CG20" s="134">
        <f>IF(P20=0,"",IF(CF20=0,"",(CF20/P20)))</f>
        <v>0.16666666666667</v>
      </c>
      <c r="CH20" s="135">
        <v>1</v>
      </c>
      <c r="CI20" s="136">
        <f>IFERROR(CH20/CF20,"-")</f>
        <v>0.5</v>
      </c>
      <c r="CJ20" s="137">
        <v>121000</v>
      </c>
      <c r="CK20" s="138">
        <f>IFERROR(CJ20/CF20,"-")</f>
        <v>60500</v>
      </c>
      <c r="CL20" s="139"/>
      <c r="CM20" s="139"/>
      <c r="CN20" s="139">
        <v>1</v>
      </c>
      <c r="CO20" s="140">
        <v>2</v>
      </c>
      <c r="CP20" s="141">
        <v>137000</v>
      </c>
      <c r="CQ20" s="141">
        <v>121000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13.970833333333</v>
      </c>
      <c r="B21" s="203" t="s">
        <v>110</v>
      </c>
      <c r="C21" s="203"/>
      <c r="D21" s="203" t="s">
        <v>62</v>
      </c>
      <c r="E21" s="203" t="s">
        <v>63</v>
      </c>
      <c r="F21" s="203" t="s">
        <v>64</v>
      </c>
      <c r="G21" s="203" t="s">
        <v>65</v>
      </c>
      <c r="H21" s="90" t="s">
        <v>111</v>
      </c>
      <c r="I21" s="204" t="s">
        <v>108</v>
      </c>
      <c r="J21" s="188">
        <v>120000</v>
      </c>
      <c r="K21" s="81">
        <v>45</v>
      </c>
      <c r="L21" s="81">
        <v>0</v>
      </c>
      <c r="M21" s="81">
        <v>133</v>
      </c>
      <c r="N21" s="91">
        <v>22</v>
      </c>
      <c r="O21" s="92">
        <v>0</v>
      </c>
      <c r="P21" s="93">
        <f>N21+O21</f>
        <v>22</v>
      </c>
      <c r="Q21" s="82">
        <f>IFERROR(P21/M21,"-")</f>
        <v>0.16541353383459</v>
      </c>
      <c r="R21" s="81">
        <v>2</v>
      </c>
      <c r="S21" s="81">
        <v>8</v>
      </c>
      <c r="T21" s="82">
        <f>IFERROR(S21/(O21+P21),"-")</f>
        <v>0.36363636363636</v>
      </c>
      <c r="U21" s="182">
        <f>IFERROR(J21/SUM(P21:P22),"-")</f>
        <v>3529.4117647059</v>
      </c>
      <c r="V21" s="84">
        <v>4</v>
      </c>
      <c r="W21" s="82">
        <f>IF(P21=0,"-",V21/P21)</f>
        <v>0.18181818181818</v>
      </c>
      <c r="X21" s="186">
        <v>156000</v>
      </c>
      <c r="Y21" s="187">
        <f>IFERROR(X21/P21,"-")</f>
        <v>7090.9090909091</v>
      </c>
      <c r="Z21" s="187">
        <f>IFERROR(X21/V21,"-")</f>
        <v>39000</v>
      </c>
      <c r="AA21" s="188">
        <f>SUM(X21:X22)-SUM(J21:J22)</f>
        <v>1556500</v>
      </c>
      <c r="AB21" s="85">
        <f>SUM(X21:X22)/SUM(J21:J22)</f>
        <v>13.970833333333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0.045454545454545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3</v>
      </c>
      <c r="AW21" s="107">
        <f>IF(P21=0,"",IF(AV21=0,"",(AV21/P21)))</f>
        <v>0.13636363636364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2</v>
      </c>
      <c r="BF21" s="113">
        <f>IF(P21=0,"",IF(BE21=0,"",(BE21/P21)))</f>
        <v>0.090909090909091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7</v>
      </c>
      <c r="BO21" s="120">
        <f>IF(P21=0,"",IF(BN21=0,"",(BN21/P21)))</f>
        <v>0.31818181818182</v>
      </c>
      <c r="BP21" s="121">
        <v>2</v>
      </c>
      <c r="BQ21" s="122">
        <f>IFERROR(BP21/BN21,"-")</f>
        <v>0.28571428571429</v>
      </c>
      <c r="BR21" s="123">
        <v>144000</v>
      </c>
      <c r="BS21" s="124">
        <f>IFERROR(BR21/BN21,"-")</f>
        <v>20571.428571429</v>
      </c>
      <c r="BT21" s="125"/>
      <c r="BU21" s="125"/>
      <c r="BV21" s="125">
        <v>2</v>
      </c>
      <c r="BW21" s="126">
        <v>9</v>
      </c>
      <c r="BX21" s="127">
        <f>IF(P21=0,"",IF(BW21=0,"",(BW21/P21)))</f>
        <v>0.40909090909091</v>
      </c>
      <c r="BY21" s="128">
        <v>2</v>
      </c>
      <c r="BZ21" s="129">
        <f>IFERROR(BY21/BW21,"-")</f>
        <v>0.22222222222222</v>
      </c>
      <c r="CA21" s="130">
        <v>12000</v>
      </c>
      <c r="CB21" s="131">
        <f>IFERROR(CA21/BW21,"-")</f>
        <v>1333.3333333333</v>
      </c>
      <c r="CC21" s="132">
        <v>1</v>
      </c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4</v>
      </c>
      <c r="CP21" s="141">
        <v>156000</v>
      </c>
      <c r="CQ21" s="141">
        <v>130000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/>
      <c r="B22" s="203" t="s">
        <v>112</v>
      </c>
      <c r="C22" s="203"/>
      <c r="D22" s="203" t="s">
        <v>62</v>
      </c>
      <c r="E22" s="203" t="s">
        <v>63</v>
      </c>
      <c r="F22" s="203" t="s">
        <v>76</v>
      </c>
      <c r="G22" s="203"/>
      <c r="H22" s="90"/>
      <c r="I22" s="90"/>
      <c r="J22" s="188"/>
      <c r="K22" s="81">
        <v>50</v>
      </c>
      <c r="L22" s="81">
        <v>35</v>
      </c>
      <c r="M22" s="81">
        <v>29</v>
      </c>
      <c r="N22" s="91">
        <v>12</v>
      </c>
      <c r="O22" s="92">
        <v>0</v>
      </c>
      <c r="P22" s="93">
        <f>N22+O22</f>
        <v>12</v>
      </c>
      <c r="Q22" s="82">
        <f>IFERROR(P22/M22,"-")</f>
        <v>0.41379310344828</v>
      </c>
      <c r="R22" s="81">
        <v>5</v>
      </c>
      <c r="S22" s="81">
        <v>0</v>
      </c>
      <c r="T22" s="82">
        <f>IFERROR(S22/(O22+P22),"-")</f>
        <v>0</v>
      </c>
      <c r="U22" s="182"/>
      <c r="V22" s="84">
        <v>5</v>
      </c>
      <c r="W22" s="82">
        <f>IF(P22=0,"-",V22/P22)</f>
        <v>0.41666666666667</v>
      </c>
      <c r="X22" s="186">
        <v>1520500</v>
      </c>
      <c r="Y22" s="187">
        <f>IFERROR(X22/P22,"-")</f>
        <v>126708.33333333</v>
      </c>
      <c r="Z22" s="187">
        <f>IFERROR(X22/V22,"-")</f>
        <v>304100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0.083333333333333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8</v>
      </c>
      <c r="BX22" s="127">
        <f>IF(P22=0,"",IF(BW22=0,"",(BW22/P22)))</f>
        <v>0.66666666666667</v>
      </c>
      <c r="BY22" s="128">
        <v>4</v>
      </c>
      <c r="BZ22" s="129">
        <f>IFERROR(BY22/BW22,"-")</f>
        <v>0.5</v>
      </c>
      <c r="CA22" s="130">
        <v>536000</v>
      </c>
      <c r="CB22" s="131">
        <f>IFERROR(CA22/BW22,"-")</f>
        <v>67000</v>
      </c>
      <c r="CC22" s="132"/>
      <c r="CD22" s="132"/>
      <c r="CE22" s="132">
        <v>4</v>
      </c>
      <c r="CF22" s="133">
        <v>3</v>
      </c>
      <c r="CG22" s="134">
        <f>IF(P22=0,"",IF(CF22=0,"",(CF22/P22)))</f>
        <v>0.25</v>
      </c>
      <c r="CH22" s="135">
        <v>1</v>
      </c>
      <c r="CI22" s="136">
        <f>IFERROR(CH22/CF22,"-")</f>
        <v>0.33333333333333</v>
      </c>
      <c r="CJ22" s="137">
        <v>989000</v>
      </c>
      <c r="CK22" s="138">
        <f>IFERROR(CJ22/CF22,"-")</f>
        <v>329666.66666667</v>
      </c>
      <c r="CL22" s="139"/>
      <c r="CM22" s="139"/>
      <c r="CN22" s="139">
        <v>1</v>
      </c>
      <c r="CO22" s="140">
        <v>5</v>
      </c>
      <c r="CP22" s="141">
        <v>1520500</v>
      </c>
      <c r="CQ22" s="141">
        <v>989000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0.66666666666667</v>
      </c>
      <c r="B23" s="203" t="s">
        <v>113</v>
      </c>
      <c r="C23" s="203"/>
      <c r="D23" s="203" t="s">
        <v>82</v>
      </c>
      <c r="E23" s="203" t="s">
        <v>83</v>
      </c>
      <c r="F23" s="203" t="s">
        <v>84</v>
      </c>
      <c r="G23" s="203" t="s">
        <v>65</v>
      </c>
      <c r="H23" s="90" t="s">
        <v>111</v>
      </c>
      <c r="I23" s="205" t="s">
        <v>114</v>
      </c>
      <c r="J23" s="188">
        <v>120000</v>
      </c>
      <c r="K23" s="81">
        <v>4</v>
      </c>
      <c r="L23" s="81">
        <v>0</v>
      </c>
      <c r="M23" s="81">
        <v>34</v>
      </c>
      <c r="N23" s="91">
        <v>2</v>
      </c>
      <c r="O23" s="92">
        <v>0</v>
      </c>
      <c r="P23" s="93">
        <f>N23+O23</f>
        <v>2</v>
      </c>
      <c r="Q23" s="82">
        <f>IFERROR(P23/M23,"-")</f>
        <v>0.058823529411765</v>
      </c>
      <c r="R23" s="81">
        <v>0</v>
      </c>
      <c r="S23" s="81">
        <v>2</v>
      </c>
      <c r="T23" s="82">
        <f>IFERROR(S23/(O23+P23),"-")</f>
        <v>1</v>
      </c>
      <c r="U23" s="182">
        <f>IFERROR(J23/SUM(P23:P24),"-")</f>
        <v>17142.857142857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-40000</v>
      </c>
      <c r="AB23" s="85">
        <f>SUM(X23:X24)/SUM(J23:J24)</f>
        <v>0.66666666666667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115</v>
      </c>
      <c r="C24" s="203"/>
      <c r="D24" s="203" t="s">
        <v>82</v>
      </c>
      <c r="E24" s="203" t="s">
        <v>83</v>
      </c>
      <c r="F24" s="203" t="s">
        <v>76</v>
      </c>
      <c r="G24" s="203"/>
      <c r="H24" s="90"/>
      <c r="I24" s="90"/>
      <c r="J24" s="188"/>
      <c r="K24" s="81">
        <v>37</v>
      </c>
      <c r="L24" s="81">
        <v>21</v>
      </c>
      <c r="M24" s="81">
        <v>7</v>
      </c>
      <c r="N24" s="91">
        <v>5</v>
      </c>
      <c r="O24" s="92">
        <v>0</v>
      </c>
      <c r="P24" s="93">
        <f>N24+O24</f>
        <v>5</v>
      </c>
      <c r="Q24" s="82">
        <f>IFERROR(P24/M24,"-")</f>
        <v>0.71428571428571</v>
      </c>
      <c r="R24" s="81">
        <v>2</v>
      </c>
      <c r="S24" s="81">
        <v>1</v>
      </c>
      <c r="T24" s="82">
        <f>IFERROR(S24/(O24+P24),"-")</f>
        <v>0.2</v>
      </c>
      <c r="U24" s="182"/>
      <c r="V24" s="84">
        <v>1</v>
      </c>
      <c r="W24" s="82">
        <f>IF(P24=0,"-",V24/P24)</f>
        <v>0.2</v>
      </c>
      <c r="X24" s="186">
        <v>80000</v>
      </c>
      <c r="Y24" s="187">
        <f>IFERROR(X24/P24,"-")</f>
        <v>16000</v>
      </c>
      <c r="Z24" s="187">
        <f>IFERROR(X24/V24,"-")</f>
        <v>80000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0.2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0.4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0.2</v>
      </c>
      <c r="CH24" s="135">
        <v>1</v>
      </c>
      <c r="CI24" s="136">
        <f>IFERROR(CH24/CF24,"-")</f>
        <v>1</v>
      </c>
      <c r="CJ24" s="137">
        <v>80000</v>
      </c>
      <c r="CK24" s="138">
        <f>IFERROR(CJ24/CF24,"-")</f>
        <v>80000</v>
      </c>
      <c r="CL24" s="139"/>
      <c r="CM24" s="139"/>
      <c r="CN24" s="139">
        <v>1</v>
      </c>
      <c r="CO24" s="140">
        <v>1</v>
      </c>
      <c r="CP24" s="141">
        <v>80000</v>
      </c>
      <c r="CQ24" s="141">
        <v>80000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1.8454666666667</v>
      </c>
      <c r="B25" s="203" t="s">
        <v>116</v>
      </c>
      <c r="C25" s="203"/>
      <c r="D25" s="203" t="s">
        <v>62</v>
      </c>
      <c r="E25" s="203" t="s">
        <v>63</v>
      </c>
      <c r="F25" s="203" t="s">
        <v>64</v>
      </c>
      <c r="G25" s="203" t="s">
        <v>69</v>
      </c>
      <c r="H25" s="90" t="s">
        <v>111</v>
      </c>
      <c r="I25" s="204" t="s">
        <v>117</v>
      </c>
      <c r="J25" s="188">
        <v>150000</v>
      </c>
      <c r="K25" s="81">
        <v>31</v>
      </c>
      <c r="L25" s="81">
        <v>0</v>
      </c>
      <c r="M25" s="81">
        <v>108</v>
      </c>
      <c r="N25" s="91">
        <v>11</v>
      </c>
      <c r="O25" s="92">
        <v>0</v>
      </c>
      <c r="P25" s="93">
        <f>N25+O25</f>
        <v>11</v>
      </c>
      <c r="Q25" s="82">
        <f>IFERROR(P25/M25,"-")</f>
        <v>0.10185185185185</v>
      </c>
      <c r="R25" s="81">
        <v>1</v>
      </c>
      <c r="S25" s="81">
        <v>2</v>
      </c>
      <c r="T25" s="82">
        <f>IFERROR(S25/(O25+P25),"-")</f>
        <v>0.18181818181818</v>
      </c>
      <c r="U25" s="182">
        <f>IFERROR(J25/SUM(P25:P26),"-")</f>
        <v>10714.285714286</v>
      </c>
      <c r="V25" s="84">
        <v>2</v>
      </c>
      <c r="W25" s="82">
        <f>IF(P25=0,"-",V25/P25)</f>
        <v>0.18181818181818</v>
      </c>
      <c r="X25" s="186">
        <v>6820</v>
      </c>
      <c r="Y25" s="187">
        <f>IFERROR(X25/P25,"-")</f>
        <v>620</v>
      </c>
      <c r="Z25" s="187">
        <f>IFERROR(X25/V25,"-")</f>
        <v>3410</v>
      </c>
      <c r="AA25" s="188">
        <f>SUM(X25:X26)-SUM(J25:J26)</f>
        <v>126820</v>
      </c>
      <c r="AB25" s="85">
        <f>SUM(X25:X26)/SUM(J25:J26)</f>
        <v>1.8454666666667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0.090909090909091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</v>
      </c>
      <c r="BF25" s="113">
        <f>IF(P25=0,"",IF(BE25=0,"",(BE25/P25)))</f>
        <v>0.090909090909091</v>
      </c>
      <c r="BG25" s="112">
        <v>1</v>
      </c>
      <c r="BH25" s="114">
        <f>IFERROR(BG25/BE25,"-")</f>
        <v>1</v>
      </c>
      <c r="BI25" s="115">
        <v>820</v>
      </c>
      <c r="BJ25" s="116">
        <f>IFERROR(BI25/BE25,"-")</f>
        <v>820</v>
      </c>
      <c r="BK25" s="117">
        <v>1</v>
      </c>
      <c r="BL25" s="117"/>
      <c r="BM25" s="117"/>
      <c r="BN25" s="119">
        <v>6</v>
      </c>
      <c r="BO25" s="120">
        <f>IF(P25=0,"",IF(BN25=0,"",(BN25/P25)))</f>
        <v>0.54545454545455</v>
      </c>
      <c r="BP25" s="121">
        <v>1</v>
      </c>
      <c r="BQ25" s="122">
        <f>IFERROR(BP25/BN25,"-")</f>
        <v>0.16666666666667</v>
      </c>
      <c r="BR25" s="123">
        <v>6000</v>
      </c>
      <c r="BS25" s="124">
        <f>IFERROR(BR25/BN25,"-")</f>
        <v>1000</v>
      </c>
      <c r="BT25" s="125"/>
      <c r="BU25" s="125">
        <v>1</v>
      </c>
      <c r="BV25" s="125"/>
      <c r="BW25" s="126">
        <v>3</v>
      </c>
      <c r="BX25" s="127">
        <f>IF(P25=0,"",IF(BW25=0,"",(BW25/P25)))</f>
        <v>0.27272727272727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6820</v>
      </c>
      <c r="CQ25" s="141">
        <v>6000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118</v>
      </c>
      <c r="C26" s="203"/>
      <c r="D26" s="203" t="s">
        <v>62</v>
      </c>
      <c r="E26" s="203" t="s">
        <v>63</v>
      </c>
      <c r="F26" s="203" t="s">
        <v>76</v>
      </c>
      <c r="G26" s="203"/>
      <c r="H26" s="90"/>
      <c r="I26" s="90"/>
      <c r="J26" s="188"/>
      <c r="K26" s="81">
        <v>38</v>
      </c>
      <c r="L26" s="81">
        <v>30</v>
      </c>
      <c r="M26" s="81">
        <v>5</v>
      </c>
      <c r="N26" s="91">
        <v>3</v>
      </c>
      <c r="O26" s="92">
        <v>0</v>
      </c>
      <c r="P26" s="93">
        <f>N26+O26</f>
        <v>3</v>
      </c>
      <c r="Q26" s="82">
        <f>IFERROR(P26/M26,"-")</f>
        <v>0.6</v>
      </c>
      <c r="R26" s="81">
        <v>0</v>
      </c>
      <c r="S26" s="81">
        <v>1</v>
      </c>
      <c r="T26" s="82">
        <f>IFERROR(S26/(O26+P26),"-")</f>
        <v>0.33333333333333</v>
      </c>
      <c r="U26" s="182"/>
      <c r="V26" s="84">
        <v>1</v>
      </c>
      <c r="W26" s="82">
        <f>IF(P26=0,"-",V26/P26)</f>
        <v>0.33333333333333</v>
      </c>
      <c r="X26" s="186">
        <v>270000</v>
      </c>
      <c r="Y26" s="187">
        <f>IFERROR(X26/P26,"-")</f>
        <v>90000</v>
      </c>
      <c r="Z26" s="187">
        <f>IFERROR(X26/V26,"-")</f>
        <v>270000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>
        <v>1</v>
      </c>
      <c r="BQ26" s="122">
        <f>IFERROR(BP26/BN26,"-")</f>
        <v>1</v>
      </c>
      <c r="BR26" s="123">
        <v>260000</v>
      </c>
      <c r="BS26" s="124">
        <f>IFERROR(BR26/BN26,"-")</f>
        <v>260000</v>
      </c>
      <c r="BT26" s="125"/>
      <c r="BU26" s="125"/>
      <c r="BV26" s="125">
        <v>1</v>
      </c>
      <c r="BW26" s="126">
        <v>2</v>
      </c>
      <c r="BX26" s="127">
        <f>IF(P26=0,"",IF(BW26=0,"",(BW26/P26)))</f>
        <v>0.66666666666667</v>
      </c>
      <c r="BY26" s="128">
        <v>1</v>
      </c>
      <c r="BZ26" s="129">
        <f>IFERROR(BY26/BW26,"-")</f>
        <v>0.5</v>
      </c>
      <c r="CA26" s="130">
        <v>15000</v>
      </c>
      <c r="CB26" s="131">
        <f>IFERROR(CA26/BW26,"-")</f>
        <v>7500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270000</v>
      </c>
      <c r="CQ26" s="141">
        <v>260000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>
        <f>AB27</f>
        <v>0.48866666666667</v>
      </c>
      <c r="B27" s="203" t="s">
        <v>119</v>
      </c>
      <c r="C27" s="203"/>
      <c r="D27" s="203" t="s">
        <v>82</v>
      </c>
      <c r="E27" s="203" t="s">
        <v>83</v>
      </c>
      <c r="F27" s="203" t="s">
        <v>84</v>
      </c>
      <c r="G27" s="203" t="s">
        <v>69</v>
      </c>
      <c r="H27" s="90" t="s">
        <v>111</v>
      </c>
      <c r="I27" s="205" t="s">
        <v>114</v>
      </c>
      <c r="J27" s="188">
        <v>150000</v>
      </c>
      <c r="K27" s="81">
        <v>7</v>
      </c>
      <c r="L27" s="81">
        <v>0</v>
      </c>
      <c r="M27" s="81">
        <v>38</v>
      </c>
      <c r="N27" s="91">
        <v>2</v>
      </c>
      <c r="O27" s="92">
        <v>0</v>
      </c>
      <c r="P27" s="93">
        <f>N27+O27</f>
        <v>2</v>
      </c>
      <c r="Q27" s="82">
        <f>IFERROR(P27/M27,"-")</f>
        <v>0.052631578947368</v>
      </c>
      <c r="R27" s="81">
        <v>1</v>
      </c>
      <c r="S27" s="81">
        <v>0</v>
      </c>
      <c r="T27" s="82">
        <f>IFERROR(S27/(O27+P27),"-")</f>
        <v>0</v>
      </c>
      <c r="U27" s="182">
        <f>IFERROR(J27/SUM(P27:P28),"-")</f>
        <v>30000</v>
      </c>
      <c r="V27" s="84">
        <v>1</v>
      </c>
      <c r="W27" s="82">
        <f>IF(P27=0,"-",V27/P27)</f>
        <v>0.5</v>
      </c>
      <c r="X27" s="186">
        <v>21000</v>
      </c>
      <c r="Y27" s="187">
        <f>IFERROR(X27/P27,"-")</f>
        <v>10500</v>
      </c>
      <c r="Z27" s="187">
        <f>IFERROR(X27/V27,"-")</f>
        <v>21000</v>
      </c>
      <c r="AA27" s="188">
        <f>SUM(X27:X28)-SUM(J27:J28)</f>
        <v>-76700</v>
      </c>
      <c r="AB27" s="85">
        <f>SUM(X27:X28)/SUM(J27:J28)</f>
        <v>0.48866666666667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0.5</v>
      </c>
      <c r="BY27" s="128">
        <v>1</v>
      </c>
      <c r="BZ27" s="129">
        <f>IFERROR(BY27/BW27,"-")</f>
        <v>1</v>
      </c>
      <c r="CA27" s="130">
        <v>21000</v>
      </c>
      <c r="CB27" s="131">
        <f>IFERROR(CA27/BW27,"-")</f>
        <v>21000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21000</v>
      </c>
      <c r="CQ27" s="141">
        <v>21000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120</v>
      </c>
      <c r="C28" s="203"/>
      <c r="D28" s="203" t="s">
        <v>82</v>
      </c>
      <c r="E28" s="203" t="s">
        <v>83</v>
      </c>
      <c r="F28" s="203" t="s">
        <v>76</v>
      </c>
      <c r="G28" s="203"/>
      <c r="H28" s="90"/>
      <c r="I28" s="90"/>
      <c r="J28" s="188"/>
      <c r="K28" s="81">
        <v>24</v>
      </c>
      <c r="L28" s="81">
        <v>16</v>
      </c>
      <c r="M28" s="81">
        <v>4</v>
      </c>
      <c r="N28" s="91">
        <v>3</v>
      </c>
      <c r="O28" s="92">
        <v>0</v>
      </c>
      <c r="P28" s="93">
        <f>N28+O28</f>
        <v>3</v>
      </c>
      <c r="Q28" s="82">
        <f>IFERROR(P28/M28,"-")</f>
        <v>0.75</v>
      </c>
      <c r="R28" s="81">
        <v>1</v>
      </c>
      <c r="S28" s="81">
        <v>0</v>
      </c>
      <c r="T28" s="82">
        <f>IFERROR(S28/(O28+P28),"-")</f>
        <v>0</v>
      </c>
      <c r="U28" s="182"/>
      <c r="V28" s="84">
        <v>1</v>
      </c>
      <c r="W28" s="82">
        <f>IF(P28=0,"-",V28/P28)</f>
        <v>0.33333333333333</v>
      </c>
      <c r="X28" s="186">
        <v>52300</v>
      </c>
      <c r="Y28" s="187">
        <f>IFERROR(X28/P28,"-")</f>
        <v>17433.333333333</v>
      </c>
      <c r="Z28" s="187">
        <f>IFERROR(X28/V28,"-")</f>
        <v>52300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2</v>
      </c>
      <c r="CG28" s="134">
        <f>IF(P28=0,"",IF(CF28=0,"",(CF28/P28)))</f>
        <v>0.66666666666667</v>
      </c>
      <c r="CH28" s="135">
        <v>1</v>
      </c>
      <c r="CI28" s="136">
        <f>IFERROR(CH28/CF28,"-")</f>
        <v>0.5</v>
      </c>
      <c r="CJ28" s="137">
        <v>52300</v>
      </c>
      <c r="CK28" s="138">
        <f>IFERROR(CJ28/CF28,"-")</f>
        <v>26150</v>
      </c>
      <c r="CL28" s="139"/>
      <c r="CM28" s="139"/>
      <c r="CN28" s="139">
        <v>1</v>
      </c>
      <c r="CO28" s="140">
        <v>1</v>
      </c>
      <c r="CP28" s="141">
        <v>52300</v>
      </c>
      <c r="CQ28" s="141">
        <v>52300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0.57893333333333</v>
      </c>
      <c r="B29" s="203" t="s">
        <v>121</v>
      </c>
      <c r="C29" s="203"/>
      <c r="D29" s="203" t="s">
        <v>122</v>
      </c>
      <c r="E29" s="203" t="s">
        <v>63</v>
      </c>
      <c r="F29" s="203" t="s">
        <v>64</v>
      </c>
      <c r="G29" s="203" t="s">
        <v>123</v>
      </c>
      <c r="H29" s="90" t="s">
        <v>124</v>
      </c>
      <c r="I29" s="204" t="s">
        <v>108</v>
      </c>
      <c r="J29" s="188">
        <v>150000</v>
      </c>
      <c r="K29" s="81">
        <v>14</v>
      </c>
      <c r="L29" s="81">
        <v>0</v>
      </c>
      <c r="M29" s="81">
        <v>43</v>
      </c>
      <c r="N29" s="91">
        <v>4</v>
      </c>
      <c r="O29" s="92">
        <v>0</v>
      </c>
      <c r="P29" s="93">
        <f>N29+O29</f>
        <v>4</v>
      </c>
      <c r="Q29" s="82">
        <f>IFERROR(P29/M29,"-")</f>
        <v>0.093023255813953</v>
      </c>
      <c r="R29" s="81">
        <v>0</v>
      </c>
      <c r="S29" s="81">
        <v>0</v>
      </c>
      <c r="T29" s="82">
        <f>IFERROR(S29/(O29+P29),"-")</f>
        <v>0</v>
      </c>
      <c r="U29" s="182">
        <f>IFERROR(J29/SUM(P29:P30),"-")</f>
        <v>10000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-63160</v>
      </c>
      <c r="AB29" s="85">
        <f>SUM(X29:X30)/SUM(J29:J30)</f>
        <v>0.57893333333333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0.25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3</v>
      </c>
      <c r="BX29" s="127">
        <f>IF(P29=0,"",IF(BW29=0,"",(BW29/P29)))</f>
        <v>0.75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125</v>
      </c>
      <c r="C30" s="203"/>
      <c r="D30" s="203" t="s">
        <v>122</v>
      </c>
      <c r="E30" s="203" t="s">
        <v>63</v>
      </c>
      <c r="F30" s="203" t="s">
        <v>76</v>
      </c>
      <c r="G30" s="203"/>
      <c r="H30" s="90"/>
      <c r="I30" s="90"/>
      <c r="J30" s="188"/>
      <c r="K30" s="81">
        <v>53</v>
      </c>
      <c r="L30" s="81">
        <v>41</v>
      </c>
      <c r="M30" s="81">
        <v>18</v>
      </c>
      <c r="N30" s="91">
        <v>11</v>
      </c>
      <c r="O30" s="92">
        <v>0</v>
      </c>
      <c r="P30" s="93">
        <f>N30+O30</f>
        <v>11</v>
      </c>
      <c r="Q30" s="82">
        <f>IFERROR(P30/M30,"-")</f>
        <v>0.61111111111111</v>
      </c>
      <c r="R30" s="81">
        <v>1</v>
      </c>
      <c r="S30" s="81">
        <v>1</v>
      </c>
      <c r="T30" s="82">
        <f>IFERROR(S30/(O30+P30),"-")</f>
        <v>0.090909090909091</v>
      </c>
      <c r="U30" s="182"/>
      <c r="V30" s="84">
        <v>4</v>
      </c>
      <c r="W30" s="82">
        <f>IF(P30=0,"-",V30/P30)</f>
        <v>0.36363636363636</v>
      </c>
      <c r="X30" s="186">
        <v>86840</v>
      </c>
      <c r="Y30" s="187">
        <f>IFERROR(X30/P30,"-")</f>
        <v>7894.5454545455</v>
      </c>
      <c r="Z30" s="187">
        <f>IFERROR(X30/V30,"-")</f>
        <v>21710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3</v>
      </c>
      <c r="BO30" s="120">
        <f>IF(P30=0,"",IF(BN30=0,"",(BN30/P30)))</f>
        <v>0.27272727272727</v>
      </c>
      <c r="BP30" s="121">
        <v>3</v>
      </c>
      <c r="BQ30" s="122">
        <f>IFERROR(BP30/BN30,"-")</f>
        <v>1</v>
      </c>
      <c r="BR30" s="123">
        <v>86000</v>
      </c>
      <c r="BS30" s="124">
        <f>IFERROR(BR30/BN30,"-")</f>
        <v>28666.666666667</v>
      </c>
      <c r="BT30" s="125">
        <v>1</v>
      </c>
      <c r="BU30" s="125"/>
      <c r="BV30" s="125">
        <v>2</v>
      </c>
      <c r="BW30" s="126">
        <v>5</v>
      </c>
      <c r="BX30" s="127">
        <f>IF(P30=0,"",IF(BW30=0,"",(BW30/P30)))</f>
        <v>0.45454545454545</v>
      </c>
      <c r="BY30" s="128">
        <v>1</v>
      </c>
      <c r="BZ30" s="129">
        <f>IFERROR(BY30/BW30,"-")</f>
        <v>0.2</v>
      </c>
      <c r="CA30" s="130">
        <v>840</v>
      </c>
      <c r="CB30" s="131">
        <f>IFERROR(CA30/BW30,"-")</f>
        <v>168</v>
      </c>
      <c r="CC30" s="132">
        <v>1</v>
      </c>
      <c r="CD30" s="132"/>
      <c r="CE30" s="132"/>
      <c r="CF30" s="133">
        <v>3</v>
      </c>
      <c r="CG30" s="134">
        <f>IF(P30=0,"",IF(CF30=0,"",(CF30/P30)))</f>
        <v>0.27272727272727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4</v>
      </c>
      <c r="CP30" s="141">
        <v>86840</v>
      </c>
      <c r="CQ30" s="141">
        <v>49000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9.6133333333333</v>
      </c>
      <c r="B31" s="203" t="s">
        <v>126</v>
      </c>
      <c r="C31" s="203"/>
      <c r="D31" s="203" t="s">
        <v>122</v>
      </c>
      <c r="E31" s="203" t="s">
        <v>63</v>
      </c>
      <c r="F31" s="203" t="s">
        <v>84</v>
      </c>
      <c r="G31" s="203" t="s">
        <v>127</v>
      </c>
      <c r="H31" s="90" t="s">
        <v>124</v>
      </c>
      <c r="I31" s="204" t="s">
        <v>128</v>
      </c>
      <c r="J31" s="188">
        <v>150000</v>
      </c>
      <c r="K31" s="81">
        <v>9</v>
      </c>
      <c r="L31" s="81">
        <v>0</v>
      </c>
      <c r="M31" s="81">
        <v>47</v>
      </c>
      <c r="N31" s="91">
        <v>2</v>
      </c>
      <c r="O31" s="92">
        <v>0</v>
      </c>
      <c r="P31" s="93">
        <f>N31+O31</f>
        <v>2</v>
      </c>
      <c r="Q31" s="82">
        <f>IFERROR(P31/M31,"-")</f>
        <v>0.042553191489362</v>
      </c>
      <c r="R31" s="81">
        <v>0</v>
      </c>
      <c r="S31" s="81">
        <v>1</v>
      </c>
      <c r="T31" s="82">
        <f>IFERROR(S31/(O31+P31),"-")</f>
        <v>0.5</v>
      </c>
      <c r="U31" s="182">
        <f>IFERROR(J31/SUM(P31:P32),"-")</f>
        <v>15000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SUM(X31:X32)-SUM(J31:J32)</f>
        <v>1292000</v>
      </c>
      <c r="AB31" s="85">
        <f>SUM(X31:X32)/SUM(J31:J32)</f>
        <v>9.6133333333333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2</v>
      </c>
      <c r="BX31" s="127">
        <f>IF(P31=0,"",IF(BW31=0,"",(BW31/P31)))</f>
        <v>1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129</v>
      </c>
      <c r="C32" s="203"/>
      <c r="D32" s="203" t="s">
        <v>122</v>
      </c>
      <c r="E32" s="203" t="s">
        <v>63</v>
      </c>
      <c r="F32" s="203" t="s">
        <v>76</v>
      </c>
      <c r="G32" s="203"/>
      <c r="H32" s="90"/>
      <c r="I32" s="90"/>
      <c r="J32" s="188"/>
      <c r="K32" s="81">
        <v>55</v>
      </c>
      <c r="L32" s="81">
        <v>46</v>
      </c>
      <c r="M32" s="81">
        <v>13</v>
      </c>
      <c r="N32" s="91">
        <v>8</v>
      </c>
      <c r="O32" s="92">
        <v>0</v>
      </c>
      <c r="P32" s="93">
        <f>N32+O32</f>
        <v>8</v>
      </c>
      <c r="Q32" s="82">
        <f>IFERROR(P32/M32,"-")</f>
        <v>0.61538461538462</v>
      </c>
      <c r="R32" s="81">
        <v>2</v>
      </c>
      <c r="S32" s="81">
        <v>0</v>
      </c>
      <c r="T32" s="82">
        <f>IFERROR(S32/(O32+P32),"-")</f>
        <v>0</v>
      </c>
      <c r="U32" s="182"/>
      <c r="V32" s="84">
        <v>3</v>
      </c>
      <c r="W32" s="82">
        <f>IF(P32=0,"-",V32/P32)</f>
        <v>0.375</v>
      </c>
      <c r="X32" s="186">
        <v>1442000</v>
      </c>
      <c r="Y32" s="187">
        <f>IFERROR(X32/P32,"-")</f>
        <v>180250</v>
      </c>
      <c r="Z32" s="187">
        <f>IFERROR(X32/V32,"-")</f>
        <v>480666.66666667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0.125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0.125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0.125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0.25</v>
      </c>
      <c r="BY32" s="128">
        <v>2</v>
      </c>
      <c r="BZ32" s="129">
        <f>IFERROR(BY32/BW32,"-")</f>
        <v>1</v>
      </c>
      <c r="CA32" s="130">
        <v>1439000</v>
      </c>
      <c r="CB32" s="131">
        <f>IFERROR(CA32/BW32,"-")</f>
        <v>719500</v>
      </c>
      <c r="CC32" s="132">
        <v>1</v>
      </c>
      <c r="CD32" s="132"/>
      <c r="CE32" s="132">
        <v>1</v>
      </c>
      <c r="CF32" s="133">
        <v>3</v>
      </c>
      <c r="CG32" s="134">
        <f>IF(P32=0,"",IF(CF32=0,"",(CF32/P32)))</f>
        <v>0.375</v>
      </c>
      <c r="CH32" s="135">
        <v>2</v>
      </c>
      <c r="CI32" s="136">
        <f>IFERROR(CH32/CF32,"-")</f>
        <v>0.66666666666667</v>
      </c>
      <c r="CJ32" s="137">
        <v>18000</v>
      </c>
      <c r="CK32" s="138">
        <f>IFERROR(CJ32/CF32,"-")</f>
        <v>6000</v>
      </c>
      <c r="CL32" s="139">
        <v>1</v>
      </c>
      <c r="CM32" s="139"/>
      <c r="CN32" s="139">
        <v>1</v>
      </c>
      <c r="CO32" s="140">
        <v>3</v>
      </c>
      <c r="CP32" s="141">
        <v>1442000</v>
      </c>
      <c r="CQ32" s="141">
        <v>1434000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1.2666666666667</v>
      </c>
      <c r="B33" s="203" t="s">
        <v>130</v>
      </c>
      <c r="C33" s="203"/>
      <c r="D33" s="203" t="s">
        <v>62</v>
      </c>
      <c r="E33" s="203" t="s">
        <v>63</v>
      </c>
      <c r="F33" s="203" t="s">
        <v>64</v>
      </c>
      <c r="G33" s="203" t="s">
        <v>131</v>
      </c>
      <c r="H33" s="90" t="s">
        <v>66</v>
      </c>
      <c r="I33" s="204" t="s">
        <v>117</v>
      </c>
      <c r="J33" s="188">
        <v>120000</v>
      </c>
      <c r="K33" s="81">
        <v>28</v>
      </c>
      <c r="L33" s="81">
        <v>0</v>
      </c>
      <c r="M33" s="81">
        <v>161</v>
      </c>
      <c r="N33" s="91">
        <v>8</v>
      </c>
      <c r="O33" s="92">
        <v>0</v>
      </c>
      <c r="P33" s="93">
        <f>N33+O33</f>
        <v>8</v>
      </c>
      <c r="Q33" s="82">
        <f>IFERROR(P33/M33,"-")</f>
        <v>0.049689440993789</v>
      </c>
      <c r="R33" s="81">
        <v>1</v>
      </c>
      <c r="S33" s="81">
        <v>3</v>
      </c>
      <c r="T33" s="82">
        <f>IFERROR(S33/(O33+P33),"-")</f>
        <v>0.375</v>
      </c>
      <c r="U33" s="182">
        <f>IFERROR(J33/SUM(P33:P34),"-")</f>
        <v>10000</v>
      </c>
      <c r="V33" s="84">
        <v>2</v>
      </c>
      <c r="W33" s="82">
        <f>IF(P33=0,"-",V33/P33)</f>
        <v>0.25</v>
      </c>
      <c r="X33" s="186">
        <v>31000</v>
      </c>
      <c r="Y33" s="187">
        <f>IFERROR(X33/P33,"-")</f>
        <v>3875</v>
      </c>
      <c r="Z33" s="187">
        <f>IFERROR(X33/V33,"-")</f>
        <v>15500</v>
      </c>
      <c r="AA33" s="188">
        <f>SUM(X33:X34)-SUM(J33:J34)</f>
        <v>32000</v>
      </c>
      <c r="AB33" s="85">
        <f>SUM(X33:X34)/SUM(J33:J34)</f>
        <v>1.2666666666667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3</v>
      </c>
      <c r="BO33" s="120">
        <f>IF(P33=0,"",IF(BN33=0,"",(BN33/P33)))</f>
        <v>0.375</v>
      </c>
      <c r="BP33" s="121">
        <v>1</v>
      </c>
      <c r="BQ33" s="122">
        <f>IFERROR(BP33/BN33,"-")</f>
        <v>0.33333333333333</v>
      </c>
      <c r="BR33" s="123">
        <v>10000</v>
      </c>
      <c r="BS33" s="124">
        <f>IFERROR(BR33/BN33,"-")</f>
        <v>3333.3333333333</v>
      </c>
      <c r="BT33" s="125">
        <v>1</v>
      </c>
      <c r="BU33" s="125"/>
      <c r="BV33" s="125"/>
      <c r="BW33" s="126">
        <v>2</v>
      </c>
      <c r="BX33" s="127">
        <f>IF(P33=0,"",IF(BW33=0,"",(BW33/P33)))</f>
        <v>0.25</v>
      </c>
      <c r="BY33" s="128">
        <v>1</v>
      </c>
      <c r="BZ33" s="129">
        <f>IFERROR(BY33/BW33,"-")</f>
        <v>0.5</v>
      </c>
      <c r="CA33" s="130">
        <v>21000</v>
      </c>
      <c r="CB33" s="131">
        <f>IFERROR(CA33/BW33,"-")</f>
        <v>10500</v>
      </c>
      <c r="CC33" s="132"/>
      <c r="CD33" s="132"/>
      <c r="CE33" s="132">
        <v>1</v>
      </c>
      <c r="CF33" s="133">
        <v>1</v>
      </c>
      <c r="CG33" s="134">
        <f>IF(P33=0,"",IF(CF33=0,"",(CF33/P33)))</f>
        <v>0.125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2</v>
      </c>
      <c r="CP33" s="141">
        <v>31000</v>
      </c>
      <c r="CQ33" s="141">
        <v>21000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132</v>
      </c>
      <c r="C34" s="203"/>
      <c r="D34" s="203" t="s">
        <v>62</v>
      </c>
      <c r="E34" s="203" t="s">
        <v>63</v>
      </c>
      <c r="F34" s="203" t="s">
        <v>76</v>
      </c>
      <c r="G34" s="203"/>
      <c r="H34" s="90"/>
      <c r="I34" s="90"/>
      <c r="J34" s="188"/>
      <c r="K34" s="81">
        <v>49</v>
      </c>
      <c r="L34" s="81">
        <v>35</v>
      </c>
      <c r="M34" s="81">
        <v>10</v>
      </c>
      <c r="N34" s="91">
        <v>4</v>
      </c>
      <c r="O34" s="92">
        <v>0</v>
      </c>
      <c r="P34" s="93">
        <f>N34+O34</f>
        <v>4</v>
      </c>
      <c r="Q34" s="82">
        <f>IFERROR(P34/M34,"-")</f>
        <v>0.4</v>
      </c>
      <c r="R34" s="81">
        <v>1</v>
      </c>
      <c r="S34" s="81">
        <v>0</v>
      </c>
      <c r="T34" s="82">
        <f>IFERROR(S34/(O34+P34),"-")</f>
        <v>0</v>
      </c>
      <c r="U34" s="182"/>
      <c r="V34" s="84">
        <v>1</v>
      </c>
      <c r="W34" s="82">
        <f>IF(P34=0,"-",V34/P34)</f>
        <v>0.25</v>
      </c>
      <c r="X34" s="186">
        <v>121000</v>
      </c>
      <c r="Y34" s="187">
        <f>IFERROR(X34/P34,"-")</f>
        <v>30250</v>
      </c>
      <c r="Z34" s="187">
        <f>IFERROR(X34/V34,"-")</f>
        <v>121000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0.25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3</v>
      </c>
      <c r="BX34" s="127">
        <f>IF(P34=0,"",IF(BW34=0,"",(BW34/P34)))</f>
        <v>0.75</v>
      </c>
      <c r="BY34" s="128">
        <v>2</v>
      </c>
      <c r="BZ34" s="129">
        <f>IFERROR(BY34/BW34,"-")</f>
        <v>0.66666666666667</v>
      </c>
      <c r="CA34" s="130">
        <v>124000</v>
      </c>
      <c r="CB34" s="131">
        <f>IFERROR(CA34/BW34,"-")</f>
        <v>41333.333333333</v>
      </c>
      <c r="CC34" s="132">
        <v>1</v>
      </c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121000</v>
      </c>
      <c r="CQ34" s="141">
        <v>121000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>
        <f>AB35</f>
        <v>0</v>
      </c>
      <c r="B35" s="203" t="s">
        <v>133</v>
      </c>
      <c r="C35" s="203"/>
      <c r="D35" s="203" t="s">
        <v>82</v>
      </c>
      <c r="E35" s="203" t="s">
        <v>83</v>
      </c>
      <c r="F35" s="203" t="s">
        <v>84</v>
      </c>
      <c r="G35" s="203" t="s">
        <v>131</v>
      </c>
      <c r="H35" s="90" t="s">
        <v>66</v>
      </c>
      <c r="I35" s="205" t="s">
        <v>134</v>
      </c>
      <c r="J35" s="188">
        <v>120000</v>
      </c>
      <c r="K35" s="81">
        <v>6</v>
      </c>
      <c r="L35" s="81">
        <v>0</v>
      </c>
      <c r="M35" s="81">
        <v>34</v>
      </c>
      <c r="N35" s="91">
        <v>1</v>
      </c>
      <c r="O35" s="92">
        <v>0</v>
      </c>
      <c r="P35" s="93">
        <f>N35+O35</f>
        <v>1</v>
      </c>
      <c r="Q35" s="82">
        <f>IFERROR(P35/M35,"-")</f>
        <v>0.029411764705882</v>
      </c>
      <c r="R35" s="81">
        <v>0</v>
      </c>
      <c r="S35" s="81">
        <v>0</v>
      </c>
      <c r="T35" s="82">
        <f>IFERROR(S35/(O35+P35),"-")</f>
        <v>0</v>
      </c>
      <c r="U35" s="182">
        <f>IFERROR(J35/SUM(P35:P36),"-")</f>
        <v>20000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SUM(X35:X36)-SUM(J35:J36)</f>
        <v>-120000</v>
      </c>
      <c r="AB35" s="85">
        <f>SUM(X35:X36)/SUM(J35:J36)</f>
        <v>0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>
        <v>1</v>
      </c>
      <c r="BX35" s="127">
        <f>IF(P35=0,"",IF(BW35=0,"",(BW35/P35)))</f>
        <v>1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135</v>
      </c>
      <c r="C36" s="203"/>
      <c r="D36" s="203" t="s">
        <v>82</v>
      </c>
      <c r="E36" s="203" t="s">
        <v>83</v>
      </c>
      <c r="F36" s="203" t="s">
        <v>76</v>
      </c>
      <c r="G36" s="203"/>
      <c r="H36" s="90"/>
      <c r="I36" s="90"/>
      <c r="J36" s="188"/>
      <c r="K36" s="81">
        <v>45</v>
      </c>
      <c r="L36" s="81">
        <v>25</v>
      </c>
      <c r="M36" s="81">
        <v>5</v>
      </c>
      <c r="N36" s="91">
        <v>5</v>
      </c>
      <c r="O36" s="92">
        <v>0</v>
      </c>
      <c r="P36" s="93">
        <f>N36+O36</f>
        <v>5</v>
      </c>
      <c r="Q36" s="82">
        <f>IFERROR(P36/M36,"-")</f>
        <v>1</v>
      </c>
      <c r="R36" s="81">
        <v>1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0.2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3</v>
      </c>
      <c r="BO36" s="120">
        <f>IF(P36=0,"",IF(BN36=0,"",(BN36/P36)))</f>
        <v>0.6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0.2</v>
      </c>
      <c r="BY36" s="128">
        <v>1</v>
      </c>
      <c r="BZ36" s="129">
        <f>IFERROR(BY36/BW36,"-")</f>
        <v>1</v>
      </c>
      <c r="CA36" s="130">
        <v>113000</v>
      </c>
      <c r="CB36" s="131">
        <f>IFERROR(CA36/BW36,"-")</f>
        <v>113000</v>
      </c>
      <c r="CC36" s="132"/>
      <c r="CD36" s="132"/>
      <c r="CE36" s="132">
        <v>1</v>
      </c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>
        <v>113000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1.6833333333333</v>
      </c>
      <c r="B37" s="203" t="s">
        <v>136</v>
      </c>
      <c r="C37" s="203"/>
      <c r="D37" s="203" t="s">
        <v>86</v>
      </c>
      <c r="E37" s="203" t="s">
        <v>87</v>
      </c>
      <c r="F37" s="203" t="s">
        <v>64</v>
      </c>
      <c r="G37" s="203" t="s">
        <v>131</v>
      </c>
      <c r="H37" s="90" t="s">
        <v>66</v>
      </c>
      <c r="I37" s="204" t="s">
        <v>128</v>
      </c>
      <c r="J37" s="188">
        <v>120000</v>
      </c>
      <c r="K37" s="81">
        <v>16</v>
      </c>
      <c r="L37" s="81">
        <v>0</v>
      </c>
      <c r="M37" s="81">
        <v>74</v>
      </c>
      <c r="N37" s="91">
        <v>7</v>
      </c>
      <c r="O37" s="92">
        <v>0</v>
      </c>
      <c r="P37" s="93">
        <f>N37+O37</f>
        <v>7</v>
      </c>
      <c r="Q37" s="82">
        <f>IFERROR(P37/M37,"-")</f>
        <v>0.094594594594595</v>
      </c>
      <c r="R37" s="81">
        <v>1</v>
      </c>
      <c r="S37" s="81">
        <v>2</v>
      </c>
      <c r="T37" s="82">
        <f>IFERROR(S37/(O37+P37),"-")</f>
        <v>0.28571428571429</v>
      </c>
      <c r="U37" s="182">
        <f>IFERROR(J37/SUM(P37:P38),"-")</f>
        <v>12000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82000</v>
      </c>
      <c r="AB37" s="85">
        <f>SUM(X37:X38)/SUM(J37:J38)</f>
        <v>1.6833333333333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3</v>
      </c>
      <c r="BF37" s="113">
        <f>IF(P37=0,"",IF(BE37=0,"",(BE37/P37)))</f>
        <v>0.42857142857143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</v>
      </c>
      <c r="BO37" s="120">
        <f>IF(P37=0,"",IF(BN37=0,"",(BN37/P37)))</f>
        <v>0.14285714285714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0.28571428571429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1</v>
      </c>
      <c r="CG37" s="134">
        <f>IF(P37=0,"",IF(CF37=0,"",(CF37/P37)))</f>
        <v>0.14285714285714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137</v>
      </c>
      <c r="C38" s="203"/>
      <c r="D38" s="203" t="s">
        <v>86</v>
      </c>
      <c r="E38" s="203" t="s">
        <v>87</v>
      </c>
      <c r="F38" s="203" t="s">
        <v>76</v>
      </c>
      <c r="G38" s="203"/>
      <c r="H38" s="90"/>
      <c r="I38" s="90"/>
      <c r="J38" s="188"/>
      <c r="K38" s="81">
        <v>25</v>
      </c>
      <c r="L38" s="81">
        <v>23</v>
      </c>
      <c r="M38" s="81">
        <v>7</v>
      </c>
      <c r="N38" s="91">
        <v>3</v>
      </c>
      <c r="O38" s="92">
        <v>0</v>
      </c>
      <c r="P38" s="93">
        <f>N38+O38</f>
        <v>3</v>
      </c>
      <c r="Q38" s="82">
        <f>IFERROR(P38/M38,"-")</f>
        <v>0.42857142857143</v>
      </c>
      <c r="R38" s="81">
        <v>1</v>
      </c>
      <c r="S38" s="81">
        <v>2</v>
      </c>
      <c r="T38" s="82">
        <f>IFERROR(S38/(O38+P38),"-")</f>
        <v>0.66666666666667</v>
      </c>
      <c r="U38" s="182"/>
      <c r="V38" s="84">
        <v>2</v>
      </c>
      <c r="W38" s="82">
        <f>IF(P38=0,"-",V38/P38)</f>
        <v>0.66666666666667</v>
      </c>
      <c r="X38" s="186">
        <v>202000</v>
      </c>
      <c r="Y38" s="187">
        <f>IFERROR(X38/P38,"-")</f>
        <v>67333.333333333</v>
      </c>
      <c r="Z38" s="187">
        <f>IFERROR(X38/V38,"-")</f>
        <v>101000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0.33333333333333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1</v>
      </c>
      <c r="BX38" s="127">
        <f>IF(P38=0,"",IF(BW38=0,"",(BW38/P38)))</f>
        <v>0.33333333333333</v>
      </c>
      <c r="BY38" s="128">
        <v>1</v>
      </c>
      <c r="BZ38" s="129">
        <f>IFERROR(BY38/BW38,"-")</f>
        <v>1</v>
      </c>
      <c r="CA38" s="130">
        <v>197000</v>
      </c>
      <c r="CB38" s="131">
        <f>IFERROR(CA38/BW38,"-")</f>
        <v>197000</v>
      </c>
      <c r="CC38" s="132"/>
      <c r="CD38" s="132"/>
      <c r="CE38" s="132">
        <v>1</v>
      </c>
      <c r="CF38" s="133">
        <v>1</v>
      </c>
      <c r="CG38" s="134">
        <f>IF(P38=0,"",IF(CF38=0,"",(CF38/P38)))</f>
        <v>0.33333333333333</v>
      </c>
      <c r="CH38" s="135">
        <v>1</v>
      </c>
      <c r="CI38" s="136">
        <f>IFERROR(CH38/CF38,"-")</f>
        <v>1</v>
      </c>
      <c r="CJ38" s="137">
        <v>5000</v>
      </c>
      <c r="CK38" s="138">
        <f>IFERROR(CJ38/CF38,"-")</f>
        <v>5000</v>
      </c>
      <c r="CL38" s="139">
        <v>1</v>
      </c>
      <c r="CM38" s="139"/>
      <c r="CN38" s="139"/>
      <c r="CO38" s="140">
        <v>2</v>
      </c>
      <c r="CP38" s="141">
        <v>202000</v>
      </c>
      <c r="CQ38" s="141">
        <v>197000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0.87333333333333</v>
      </c>
      <c r="B39" s="203" t="s">
        <v>138</v>
      </c>
      <c r="C39" s="203"/>
      <c r="D39" s="203" t="s">
        <v>62</v>
      </c>
      <c r="E39" s="203" t="s">
        <v>63</v>
      </c>
      <c r="F39" s="203" t="s">
        <v>64</v>
      </c>
      <c r="G39" s="203" t="s">
        <v>139</v>
      </c>
      <c r="H39" s="90" t="s">
        <v>66</v>
      </c>
      <c r="I39" s="204" t="s">
        <v>117</v>
      </c>
      <c r="J39" s="188">
        <v>150000</v>
      </c>
      <c r="K39" s="81">
        <v>29</v>
      </c>
      <c r="L39" s="81">
        <v>0</v>
      </c>
      <c r="M39" s="81">
        <v>144</v>
      </c>
      <c r="N39" s="91">
        <v>13</v>
      </c>
      <c r="O39" s="92">
        <v>0</v>
      </c>
      <c r="P39" s="93">
        <f>N39+O39</f>
        <v>13</v>
      </c>
      <c r="Q39" s="82">
        <f>IFERROR(P39/M39,"-")</f>
        <v>0.090277777777778</v>
      </c>
      <c r="R39" s="81">
        <v>1</v>
      </c>
      <c r="S39" s="81">
        <v>3</v>
      </c>
      <c r="T39" s="82">
        <f>IFERROR(S39/(O39+P39),"-")</f>
        <v>0.23076923076923</v>
      </c>
      <c r="U39" s="182">
        <f>IFERROR(J39/SUM(P39:P40),"-")</f>
        <v>10000</v>
      </c>
      <c r="V39" s="84">
        <v>1</v>
      </c>
      <c r="W39" s="82">
        <f>IF(P39=0,"-",V39/P39)</f>
        <v>0.076923076923077</v>
      </c>
      <c r="X39" s="186">
        <v>10000</v>
      </c>
      <c r="Y39" s="187">
        <f>IFERROR(X39/P39,"-")</f>
        <v>769.23076923077</v>
      </c>
      <c r="Z39" s="187">
        <f>IFERROR(X39/V39,"-")</f>
        <v>10000</v>
      </c>
      <c r="AA39" s="188">
        <f>SUM(X39:X40)-SUM(J39:J40)</f>
        <v>-19000</v>
      </c>
      <c r="AB39" s="85">
        <f>SUM(X39:X40)/SUM(J39:J40)</f>
        <v>0.87333333333333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2</v>
      </c>
      <c r="AN39" s="101">
        <f>IF(P39=0,"",IF(AM39=0,"",(AM39/P39)))</f>
        <v>0.15384615384615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>
        <v>1</v>
      </c>
      <c r="AW39" s="107">
        <f>IF(P39=0,"",IF(AV39=0,"",(AV39/P39)))</f>
        <v>0.076923076923077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4</v>
      </c>
      <c r="BF39" s="113">
        <f>IF(P39=0,"",IF(BE39=0,"",(BE39/P39)))</f>
        <v>0.30769230769231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0.23076923076923</v>
      </c>
      <c r="BP39" s="121">
        <v>1</v>
      </c>
      <c r="BQ39" s="122">
        <f>IFERROR(BP39/BN39,"-")</f>
        <v>0.33333333333333</v>
      </c>
      <c r="BR39" s="123">
        <v>6000</v>
      </c>
      <c r="BS39" s="124">
        <f>IFERROR(BR39/BN39,"-")</f>
        <v>2000</v>
      </c>
      <c r="BT39" s="125"/>
      <c r="BU39" s="125">
        <v>1</v>
      </c>
      <c r="BV39" s="125"/>
      <c r="BW39" s="126">
        <v>3</v>
      </c>
      <c r="BX39" s="127">
        <f>IF(P39=0,"",IF(BW39=0,"",(BW39/P39)))</f>
        <v>0.23076923076923</v>
      </c>
      <c r="BY39" s="128">
        <v>1</v>
      </c>
      <c r="BZ39" s="129">
        <f>IFERROR(BY39/BW39,"-")</f>
        <v>0.33333333333333</v>
      </c>
      <c r="CA39" s="130">
        <v>10000</v>
      </c>
      <c r="CB39" s="131">
        <f>IFERROR(CA39/BW39,"-")</f>
        <v>3333.3333333333</v>
      </c>
      <c r="CC39" s="132"/>
      <c r="CD39" s="132">
        <v>1</v>
      </c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10000</v>
      </c>
      <c r="CQ39" s="141">
        <v>10000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140</v>
      </c>
      <c r="C40" s="203"/>
      <c r="D40" s="203" t="s">
        <v>62</v>
      </c>
      <c r="E40" s="203" t="s">
        <v>63</v>
      </c>
      <c r="F40" s="203" t="s">
        <v>76</v>
      </c>
      <c r="G40" s="203"/>
      <c r="H40" s="90"/>
      <c r="I40" s="90"/>
      <c r="J40" s="188"/>
      <c r="K40" s="81">
        <v>22</v>
      </c>
      <c r="L40" s="81">
        <v>20</v>
      </c>
      <c r="M40" s="81">
        <v>10</v>
      </c>
      <c r="N40" s="91">
        <v>2</v>
      </c>
      <c r="O40" s="92">
        <v>0</v>
      </c>
      <c r="P40" s="93">
        <f>N40+O40</f>
        <v>2</v>
      </c>
      <c r="Q40" s="82">
        <f>IFERROR(P40/M40,"-")</f>
        <v>0.2</v>
      </c>
      <c r="R40" s="81">
        <v>1</v>
      </c>
      <c r="S40" s="81">
        <v>0</v>
      </c>
      <c r="T40" s="82">
        <f>IFERROR(S40/(O40+P40),"-")</f>
        <v>0</v>
      </c>
      <c r="U40" s="182"/>
      <c r="V40" s="84">
        <v>1</v>
      </c>
      <c r="W40" s="82">
        <f>IF(P40=0,"-",V40/P40)</f>
        <v>0.5</v>
      </c>
      <c r="X40" s="186">
        <v>121000</v>
      </c>
      <c r="Y40" s="187">
        <f>IFERROR(X40/P40,"-")</f>
        <v>60500</v>
      </c>
      <c r="Z40" s="187">
        <f>IFERROR(X40/V40,"-")</f>
        <v>121000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0.5</v>
      </c>
      <c r="BG40" s="112">
        <v>1</v>
      </c>
      <c r="BH40" s="114">
        <f>IFERROR(BG40/BE40,"-")</f>
        <v>1</v>
      </c>
      <c r="BI40" s="115">
        <v>121000</v>
      </c>
      <c r="BJ40" s="116">
        <f>IFERROR(BI40/BE40,"-")</f>
        <v>121000</v>
      </c>
      <c r="BK40" s="117"/>
      <c r="BL40" s="117"/>
      <c r="BM40" s="117">
        <v>1</v>
      </c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>
        <v>1</v>
      </c>
      <c r="CG40" s="134">
        <f>IF(P40=0,"",IF(CF40=0,"",(CF40/P40)))</f>
        <v>0.5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1</v>
      </c>
      <c r="CP40" s="141">
        <v>121000</v>
      </c>
      <c r="CQ40" s="141">
        <v>121000</v>
      </c>
      <c r="CR40" s="141"/>
      <c r="CS40" s="142" t="str">
        <f>IF(AND(CQ40=0,CR40=0),"",IF(AND(CQ40&lt;=100000,CR40&lt;=100000),"",IF(CQ40/CP40&gt;0.7,"男高",IF(CR40/CP40&gt;0.7,"女高",""))))</f>
        <v>男高</v>
      </c>
    </row>
    <row r="41" spans="1:98">
      <c r="A41" s="80">
        <f>AB41</f>
        <v>0.18888888888889</v>
      </c>
      <c r="B41" s="203" t="s">
        <v>141</v>
      </c>
      <c r="C41" s="203"/>
      <c r="D41" s="203" t="s">
        <v>142</v>
      </c>
      <c r="E41" s="203" t="s">
        <v>143</v>
      </c>
      <c r="F41" s="203" t="s">
        <v>64</v>
      </c>
      <c r="G41" s="203" t="s">
        <v>139</v>
      </c>
      <c r="H41" s="90" t="s">
        <v>111</v>
      </c>
      <c r="I41" s="90" t="s">
        <v>144</v>
      </c>
      <c r="J41" s="188">
        <v>90000</v>
      </c>
      <c r="K41" s="81">
        <v>1</v>
      </c>
      <c r="L41" s="81">
        <v>0</v>
      </c>
      <c r="M41" s="81">
        <v>15</v>
      </c>
      <c r="N41" s="91">
        <v>1</v>
      </c>
      <c r="O41" s="92">
        <v>0</v>
      </c>
      <c r="P41" s="93">
        <f>N41+O41</f>
        <v>1</v>
      </c>
      <c r="Q41" s="82">
        <f>IFERROR(P41/M41,"-")</f>
        <v>0.066666666666667</v>
      </c>
      <c r="R41" s="81">
        <v>0</v>
      </c>
      <c r="S41" s="81">
        <v>1</v>
      </c>
      <c r="T41" s="82">
        <f>IFERROR(S41/(O41+P41),"-")</f>
        <v>1</v>
      </c>
      <c r="U41" s="182">
        <f>IFERROR(J41/SUM(P41:P42),"-")</f>
        <v>18000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-73000</v>
      </c>
      <c r="AB41" s="85">
        <f>SUM(X41:X42)/SUM(J41:J42)</f>
        <v>0.18888888888889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1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145</v>
      </c>
      <c r="C42" s="203"/>
      <c r="D42" s="203" t="s">
        <v>142</v>
      </c>
      <c r="E42" s="203" t="s">
        <v>143</v>
      </c>
      <c r="F42" s="203" t="s">
        <v>76</v>
      </c>
      <c r="G42" s="203"/>
      <c r="H42" s="90"/>
      <c r="I42" s="90"/>
      <c r="J42" s="188"/>
      <c r="K42" s="81">
        <v>10</v>
      </c>
      <c r="L42" s="81">
        <v>10</v>
      </c>
      <c r="M42" s="81">
        <v>4</v>
      </c>
      <c r="N42" s="91">
        <v>4</v>
      </c>
      <c r="O42" s="92">
        <v>0</v>
      </c>
      <c r="P42" s="93">
        <f>N42+O42</f>
        <v>4</v>
      </c>
      <c r="Q42" s="82">
        <f>IFERROR(P42/M42,"-")</f>
        <v>1</v>
      </c>
      <c r="R42" s="81">
        <v>0</v>
      </c>
      <c r="S42" s="81">
        <v>2</v>
      </c>
      <c r="T42" s="82">
        <f>IFERROR(S42/(O42+P42),"-")</f>
        <v>0.5</v>
      </c>
      <c r="U42" s="182"/>
      <c r="V42" s="84">
        <v>1</v>
      </c>
      <c r="W42" s="82">
        <f>IF(P42=0,"-",V42/P42)</f>
        <v>0.25</v>
      </c>
      <c r="X42" s="186">
        <v>17000</v>
      </c>
      <c r="Y42" s="187">
        <f>IFERROR(X42/P42,"-")</f>
        <v>4250</v>
      </c>
      <c r="Z42" s="187">
        <f>IFERROR(X42/V42,"-")</f>
        <v>17000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0.25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2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0.25</v>
      </c>
      <c r="BY42" s="128">
        <v>1</v>
      </c>
      <c r="BZ42" s="129">
        <f>IFERROR(BY42/BW42,"-")</f>
        <v>1</v>
      </c>
      <c r="CA42" s="130">
        <v>17000</v>
      </c>
      <c r="CB42" s="131">
        <f>IFERROR(CA42/BW42,"-")</f>
        <v>17000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17000</v>
      </c>
      <c r="CQ42" s="141">
        <v>17000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0.26153846153846</v>
      </c>
      <c r="B43" s="203" t="s">
        <v>146</v>
      </c>
      <c r="C43" s="203"/>
      <c r="D43" s="203" t="s">
        <v>147</v>
      </c>
      <c r="E43" s="203" t="s">
        <v>87</v>
      </c>
      <c r="F43" s="203" t="s">
        <v>64</v>
      </c>
      <c r="G43" s="203" t="s">
        <v>106</v>
      </c>
      <c r="H43" s="90" t="s">
        <v>148</v>
      </c>
      <c r="I43" s="205" t="s">
        <v>149</v>
      </c>
      <c r="J43" s="188">
        <v>65000</v>
      </c>
      <c r="K43" s="81">
        <v>25</v>
      </c>
      <c r="L43" s="81">
        <v>0</v>
      </c>
      <c r="M43" s="81">
        <v>69</v>
      </c>
      <c r="N43" s="91">
        <v>6</v>
      </c>
      <c r="O43" s="92">
        <v>0</v>
      </c>
      <c r="P43" s="93">
        <f>N43+O43</f>
        <v>6</v>
      </c>
      <c r="Q43" s="82">
        <f>IFERROR(P43/M43,"-")</f>
        <v>0.08695652173913</v>
      </c>
      <c r="R43" s="81">
        <v>1</v>
      </c>
      <c r="S43" s="81">
        <v>3</v>
      </c>
      <c r="T43" s="82">
        <f>IFERROR(S43/(O43+P43),"-")</f>
        <v>0.5</v>
      </c>
      <c r="U43" s="182">
        <f>IFERROR(J43/SUM(P43:P44),"-")</f>
        <v>8125</v>
      </c>
      <c r="V43" s="84">
        <v>2</v>
      </c>
      <c r="W43" s="82">
        <f>IF(P43=0,"-",V43/P43)</f>
        <v>0.33333333333333</v>
      </c>
      <c r="X43" s="186">
        <v>11000</v>
      </c>
      <c r="Y43" s="187">
        <f>IFERROR(X43/P43,"-")</f>
        <v>1833.3333333333</v>
      </c>
      <c r="Z43" s="187">
        <f>IFERROR(X43/V43,"-")</f>
        <v>5500</v>
      </c>
      <c r="AA43" s="188">
        <f>SUM(X43:X44)-SUM(J43:J44)</f>
        <v>-48000</v>
      </c>
      <c r="AB43" s="85">
        <f>SUM(X43:X44)/SUM(J43:J44)</f>
        <v>0.26153846153846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0.16666666666667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3</v>
      </c>
      <c r="BO43" s="120">
        <f>IF(P43=0,"",IF(BN43=0,"",(BN43/P43)))</f>
        <v>0.5</v>
      </c>
      <c r="BP43" s="121">
        <v>1</v>
      </c>
      <c r="BQ43" s="122">
        <f>IFERROR(BP43/BN43,"-")</f>
        <v>0.33333333333333</v>
      </c>
      <c r="BR43" s="123">
        <v>5000</v>
      </c>
      <c r="BS43" s="124">
        <f>IFERROR(BR43/BN43,"-")</f>
        <v>1666.6666666667</v>
      </c>
      <c r="BT43" s="125">
        <v>1</v>
      </c>
      <c r="BU43" s="125"/>
      <c r="BV43" s="125"/>
      <c r="BW43" s="126">
        <v>2</v>
      </c>
      <c r="BX43" s="127">
        <f>IF(P43=0,"",IF(BW43=0,"",(BW43/P43)))</f>
        <v>0.33333333333333</v>
      </c>
      <c r="BY43" s="128">
        <v>1</v>
      </c>
      <c r="BZ43" s="129">
        <f>IFERROR(BY43/BW43,"-")</f>
        <v>0.5</v>
      </c>
      <c r="CA43" s="130">
        <v>6000</v>
      </c>
      <c r="CB43" s="131">
        <f>IFERROR(CA43/BW43,"-")</f>
        <v>3000</v>
      </c>
      <c r="CC43" s="132"/>
      <c r="CD43" s="132">
        <v>1</v>
      </c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2</v>
      </c>
      <c r="CP43" s="141">
        <v>11000</v>
      </c>
      <c r="CQ43" s="141">
        <v>6000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150</v>
      </c>
      <c r="C44" s="203"/>
      <c r="D44" s="203" t="s">
        <v>147</v>
      </c>
      <c r="E44" s="203" t="s">
        <v>87</v>
      </c>
      <c r="F44" s="203" t="s">
        <v>76</v>
      </c>
      <c r="G44" s="203"/>
      <c r="H44" s="90"/>
      <c r="I44" s="90"/>
      <c r="J44" s="188"/>
      <c r="K44" s="81">
        <v>21</v>
      </c>
      <c r="L44" s="81">
        <v>20</v>
      </c>
      <c r="M44" s="81">
        <v>3</v>
      </c>
      <c r="N44" s="91">
        <v>2</v>
      </c>
      <c r="O44" s="92">
        <v>0</v>
      </c>
      <c r="P44" s="93">
        <f>N44+O44</f>
        <v>2</v>
      </c>
      <c r="Q44" s="82">
        <f>IFERROR(P44/M44,"-")</f>
        <v>0.66666666666667</v>
      </c>
      <c r="R44" s="81">
        <v>1</v>
      </c>
      <c r="S44" s="81">
        <v>0</v>
      </c>
      <c r="T44" s="82">
        <f>IFERROR(S44/(O44+P44),"-")</f>
        <v>0</v>
      </c>
      <c r="U44" s="182"/>
      <c r="V44" s="84">
        <v>1</v>
      </c>
      <c r="W44" s="82">
        <f>IF(P44=0,"-",V44/P44)</f>
        <v>0.5</v>
      </c>
      <c r="X44" s="186">
        <v>6000</v>
      </c>
      <c r="Y44" s="187">
        <f>IFERROR(X44/P44,"-")</f>
        <v>3000</v>
      </c>
      <c r="Z44" s="187">
        <f>IFERROR(X44/V44,"-")</f>
        <v>6000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2</v>
      </c>
      <c r="BO44" s="120">
        <f>IF(P44=0,"",IF(BN44=0,"",(BN44/P44)))</f>
        <v>1</v>
      </c>
      <c r="BP44" s="121">
        <v>1</v>
      </c>
      <c r="BQ44" s="122">
        <f>IFERROR(BP44/BN44,"-")</f>
        <v>0.5</v>
      </c>
      <c r="BR44" s="123">
        <v>6000</v>
      </c>
      <c r="BS44" s="124">
        <f>IFERROR(BR44/BN44,"-")</f>
        <v>3000</v>
      </c>
      <c r="BT44" s="125"/>
      <c r="BU44" s="125">
        <v>1</v>
      </c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6000</v>
      </c>
      <c r="CQ44" s="141">
        <v>6000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3.8461538461538</v>
      </c>
      <c r="B45" s="203" t="s">
        <v>151</v>
      </c>
      <c r="C45" s="203"/>
      <c r="D45" s="203" t="s">
        <v>82</v>
      </c>
      <c r="E45" s="203" t="s">
        <v>83</v>
      </c>
      <c r="F45" s="203" t="s">
        <v>64</v>
      </c>
      <c r="G45" s="203" t="s">
        <v>106</v>
      </c>
      <c r="H45" s="90" t="s">
        <v>148</v>
      </c>
      <c r="I45" s="205" t="s">
        <v>152</v>
      </c>
      <c r="J45" s="188">
        <v>65000</v>
      </c>
      <c r="K45" s="81">
        <v>3</v>
      </c>
      <c r="L45" s="81">
        <v>0</v>
      </c>
      <c r="M45" s="81">
        <v>21</v>
      </c>
      <c r="N45" s="91">
        <v>0</v>
      </c>
      <c r="O45" s="92">
        <v>0</v>
      </c>
      <c r="P45" s="93">
        <f>N45+O45</f>
        <v>0</v>
      </c>
      <c r="Q45" s="82">
        <f>IFERROR(P45/M45,"-")</f>
        <v>0</v>
      </c>
      <c r="R45" s="81">
        <v>0</v>
      </c>
      <c r="S45" s="81">
        <v>0</v>
      </c>
      <c r="T45" s="82" t="str">
        <f>IFERROR(S45/(O45+P45),"-")</f>
        <v>-</v>
      </c>
      <c r="U45" s="182">
        <f>IFERROR(J45/SUM(P45:P46),"-")</f>
        <v>32500</v>
      </c>
      <c r="V45" s="84">
        <v>0</v>
      </c>
      <c r="W45" s="82" t="str">
        <f>IF(P45=0,"-",V45/P45)</f>
        <v>-</v>
      </c>
      <c r="X45" s="186">
        <v>0</v>
      </c>
      <c r="Y45" s="187" t="str">
        <f>IFERROR(X45/P45,"-")</f>
        <v>-</v>
      </c>
      <c r="Z45" s="187" t="str">
        <f>IFERROR(X45/V45,"-")</f>
        <v>-</v>
      </c>
      <c r="AA45" s="188">
        <f>SUM(X45:X46)-SUM(J45:J46)</f>
        <v>185000</v>
      </c>
      <c r="AB45" s="85">
        <f>SUM(X45:X46)/SUM(J45:J46)</f>
        <v>3.8461538461538</v>
      </c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153</v>
      </c>
      <c r="C46" s="203"/>
      <c r="D46" s="203" t="s">
        <v>82</v>
      </c>
      <c r="E46" s="203" t="s">
        <v>83</v>
      </c>
      <c r="F46" s="203" t="s">
        <v>76</v>
      </c>
      <c r="G46" s="203"/>
      <c r="H46" s="90"/>
      <c r="I46" s="90"/>
      <c r="J46" s="188"/>
      <c r="K46" s="81">
        <v>10</v>
      </c>
      <c r="L46" s="81">
        <v>10</v>
      </c>
      <c r="M46" s="81">
        <v>8</v>
      </c>
      <c r="N46" s="91">
        <v>2</v>
      </c>
      <c r="O46" s="92">
        <v>0</v>
      </c>
      <c r="P46" s="93">
        <f>N46+O46</f>
        <v>2</v>
      </c>
      <c r="Q46" s="82">
        <f>IFERROR(P46/M46,"-")</f>
        <v>0.25</v>
      </c>
      <c r="R46" s="81">
        <v>1</v>
      </c>
      <c r="S46" s="81">
        <v>0</v>
      </c>
      <c r="T46" s="82">
        <f>IFERROR(S46/(O46+P46),"-")</f>
        <v>0</v>
      </c>
      <c r="U46" s="182"/>
      <c r="V46" s="84">
        <v>2</v>
      </c>
      <c r="W46" s="82">
        <f>IF(P46=0,"-",V46/P46)</f>
        <v>1</v>
      </c>
      <c r="X46" s="186">
        <v>250000</v>
      </c>
      <c r="Y46" s="187">
        <f>IFERROR(X46/P46,"-")</f>
        <v>125000</v>
      </c>
      <c r="Z46" s="187">
        <f>IFERROR(X46/V46,"-")</f>
        <v>125000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1</v>
      </c>
      <c r="BO46" s="120">
        <f>IF(P46=0,"",IF(BN46=0,"",(BN46/P46)))</f>
        <v>0.5</v>
      </c>
      <c r="BP46" s="121">
        <v>1</v>
      </c>
      <c r="BQ46" s="122">
        <f>IFERROR(BP46/BN46,"-")</f>
        <v>1</v>
      </c>
      <c r="BR46" s="123">
        <v>5000</v>
      </c>
      <c r="BS46" s="124">
        <f>IFERROR(BR46/BN46,"-")</f>
        <v>5000</v>
      </c>
      <c r="BT46" s="125">
        <v>1</v>
      </c>
      <c r="BU46" s="125"/>
      <c r="BV46" s="125"/>
      <c r="BW46" s="126">
        <v>1</v>
      </c>
      <c r="BX46" s="127">
        <f>IF(P46=0,"",IF(BW46=0,"",(BW46/P46)))</f>
        <v>0.5</v>
      </c>
      <c r="BY46" s="128">
        <v>1</v>
      </c>
      <c r="BZ46" s="129">
        <f>IFERROR(BY46/BW46,"-")</f>
        <v>1</v>
      </c>
      <c r="CA46" s="130">
        <v>245000</v>
      </c>
      <c r="CB46" s="131">
        <f>IFERROR(CA46/BW46,"-")</f>
        <v>245000</v>
      </c>
      <c r="CC46" s="132"/>
      <c r="CD46" s="132"/>
      <c r="CE46" s="132">
        <v>1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2</v>
      </c>
      <c r="CP46" s="141">
        <v>250000</v>
      </c>
      <c r="CQ46" s="141">
        <v>245000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80">
        <f>AB47</f>
        <v>1.98</v>
      </c>
      <c r="B47" s="203" t="s">
        <v>154</v>
      </c>
      <c r="C47" s="203"/>
      <c r="D47" s="203" t="s">
        <v>155</v>
      </c>
      <c r="E47" s="203" t="s">
        <v>156</v>
      </c>
      <c r="F47" s="203" t="s">
        <v>84</v>
      </c>
      <c r="G47" s="203" t="s">
        <v>157</v>
      </c>
      <c r="H47" s="90" t="s">
        <v>158</v>
      </c>
      <c r="I47" s="90" t="s">
        <v>159</v>
      </c>
      <c r="J47" s="188">
        <v>50000</v>
      </c>
      <c r="K47" s="81">
        <v>9</v>
      </c>
      <c r="L47" s="81">
        <v>0</v>
      </c>
      <c r="M47" s="81">
        <v>43</v>
      </c>
      <c r="N47" s="91">
        <v>3</v>
      </c>
      <c r="O47" s="92">
        <v>0</v>
      </c>
      <c r="P47" s="93">
        <f>N47+O47</f>
        <v>3</v>
      </c>
      <c r="Q47" s="82">
        <f>IFERROR(P47/M47,"-")</f>
        <v>0.069767441860465</v>
      </c>
      <c r="R47" s="81">
        <v>0</v>
      </c>
      <c r="S47" s="81">
        <v>0</v>
      </c>
      <c r="T47" s="82">
        <f>IFERROR(S47/(O47+P47),"-")</f>
        <v>0</v>
      </c>
      <c r="U47" s="182">
        <f>IFERROR(J47/SUM(P47:P48),"-")</f>
        <v>7142.8571428571</v>
      </c>
      <c r="V47" s="84">
        <v>1</v>
      </c>
      <c r="W47" s="82">
        <f>IF(P47=0,"-",V47/P47)</f>
        <v>0.33333333333333</v>
      </c>
      <c r="X47" s="186">
        <v>5000</v>
      </c>
      <c r="Y47" s="187">
        <f>IFERROR(X47/P47,"-")</f>
        <v>1666.6666666667</v>
      </c>
      <c r="Z47" s="187">
        <f>IFERROR(X47/V47,"-")</f>
        <v>5000</v>
      </c>
      <c r="AA47" s="188">
        <f>SUM(X47:X48)-SUM(J47:J48)</f>
        <v>49000</v>
      </c>
      <c r="AB47" s="85">
        <f>SUM(X47:X48)/SUM(J47:J48)</f>
        <v>1.98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>
        <v>1</v>
      </c>
      <c r="AW47" s="107">
        <f>IF(P47=0,"",IF(AV47=0,"",(AV47/P47)))</f>
        <v>0.33333333333333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>
        <v>1</v>
      </c>
      <c r="BF47" s="113">
        <f>IF(P47=0,"",IF(BE47=0,"",(BE47/P47)))</f>
        <v>0.33333333333333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>
        <v>1</v>
      </c>
      <c r="BX47" s="127">
        <f>IF(P47=0,"",IF(BW47=0,"",(BW47/P47)))</f>
        <v>0.33333333333333</v>
      </c>
      <c r="BY47" s="128">
        <v>1</v>
      </c>
      <c r="BZ47" s="129">
        <f>IFERROR(BY47/BW47,"-")</f>
        <v>1</v>
      </c>
      <c r="CA47" s="130">
        <v>5000</v>
      </c>
      <c r="CB47" s="131">
        <f>IFERROR(CA47/BW47,"-")</f>
        <v>5000</v>
      </c>
      <c r="CC47" s="132">
        <v>1</v>
      </c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5000</v>
      </c>
      <c r="CQ47" s="141">
        <v>5000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160</v>
      </c>
      <c r="C48" s="203"/>
      <c r="D48" s="203" t="s">
        <v>155</v>
      </c>
      <c r="E48" s="203" t="s">
        <v>156</v>
      </c>
      <c r="F48" s="203" t="s">
        <v>76</v>
      </c>
      <c r="G48" s="203"/>
      <c r="H48" s="90"/>
      <c r="I48" s="90"/>
      <c r="J48" s="188"/>
      <c r="K48" s="81">
        <v>37</v>
      </c>
      <c r="L48" s="81">
        <v>14</v>
      </c>
      <c r="M48" s="81">
        <v>3</v>
      </c>
      <c r="N48" s="91">
        <v>4</v>
      </c>
      <c r="O48" s="92">
        <v>0</v>
      </c>
      <c r="P48" s="93">
        <f>N48+O48</f>
        <v>4</v>
      </c>
      <c r="Q48" s="82">
        <f>IFERROR(P48/M48,"-")</f>
        <v>1.3333333333333</v>
      </c>
      <c r="R48" s="81">
        <v>2</v>
      </c>
      <c r="S48" s="81">
        <v>0</v>
      </c>
      <c r="T48" s="82">
        <f>IFERROR(S48/(O48+P48),"-")</f>
        <v>0</v>
      </c>
      <c r="U48" s="182"/>
      <c r="V48" s="84">
        <v>1</v>
      </c>
      <c r="W48" s="82">
        <f>IF(P48=0,"-",V48/P48)</f>
        <v>0.25</v>
      </c>
      <c r="X48" s="186">
        <v>94000</v>
      </c>
      <c r="Y48" s="187">
        <f>IFERROR(X48/P48,"-")</f>
        <v>23500</v>
      </c>
      <c r="Z48" s="187">
        <f>IFERROR(X48/V48,"-")</f>
        <v>94000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>
        <v>2</v>
      </c>
      <c r="BX48" s="127">
        <f>IF(P48=0,"",IF(BW48=0,"",(BW48/P48)))</f>
        <v>0.5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>
        <v>2</v>
      </c>
      <c r="CG48" s="134">
        <f>IF(P48=0,"",IF(CF48=0,"",(CF48/P48)))</f>
        <v>0.5</v>
      </c>
      <c r="CH48" s="135">
        <v>2</v>
      </c>
      <c r="CI48" s="136">
        <f>IFERROR(CH48/CF48,"-")</f>
        <v>1</v>
      </c>
      <c r="CJ48" s="137">
        <v>102000</v>
      </c>
      <c r="CK48" s="138">
        <f>IFERROR(CJ48/CF48,"-")</f>
        <v>51000</v>
      </c>
      <c r="CL48" s="139"/>
      <c r="CM48" s="139">
        <v>1</v>
      </c>
      <c r="CN48" s="139">
        <v>1</v>
      </c>
      <c r="CO48" s="140">
        <v>1</v>
      </c>
      <c r="CP48" s="141">
        <v>94000</v>
      </c>
      <c r="CQ48" s="141">
        <v>94000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0.76</v>
      </c>
      <c r="B49" s="203" t="s">
        <v>161</v>
      </c>
      <c r="C49" s="203"/>
      <c r="D49" s="203" t="s">
        <v>162</v>
      </c>
      <c r="E49" s="203" t="s">
        <v>87</v>
      </c>
      <c r="F49" s="203" t="s">
        <v>84</v>
      </c>
      <c r="G49" s="203" t="s">
        <v>157</v>
      </c>
      <c r="H49" s="90" t="s">
        <v>158</v>
      </c>
      <c r="I49" s="90" t="s">
        <v>163</v>
      </c>
      <c r="J49" s="188">
        <v>50000</v>
      </c>
      <c r="K49" s="81">
        <v>12</v>
      </c>
      <c r="L49" s="81">
        <v>0</v>
      </c>
      <c r="M49" s="81">
        <v>59</v>
      </c>
      <c r="N49" s="91">
        <v>2</v>
      </c>
      <c r="O49" s="92">
        <v>0</v>
      </c>
      <c r="P49" s="93">
        <f>N49+O49</f>
        <v>2</v>
      </c>
      <c r="Q49" s="82">
        <f>IFERROR(P49/M49,"-")</f>
        <v>0.033898305084746</v>
      </c>
      <c r="R49" s="81">
        <v>0</v>
      </c>
      <c r="S49" s="81">
        <v>0</v>
      </c>
      <c r="T49" s="82">
        <f>IFERROR(S49/(O49+P49),"-")</f>
        <v>0</v>
      </c>
      <c r="U49" s="182">
        <f>IFERROR(J49/SUM(P49:P50),"-")</f>
        <v>16666.666666667</v>
      </c>
      <c r="V49" s="84">
        <v>1</v>
      </c>
      <c r="W49" s="82">
        <f>IF(P49=0,"-",V49/P49)</f>
        <v>0.5</v>
      </c>
      <c r="X49" s="186">
        <v>3000</v>
      </c>
      <c r="Y49" s="187">
        <f>IFERROR(X49/P49,"-")</f>
        <v>1500</v>
      </c>
      <c r="Z49" s="187">
        <f>IFERROR(X49/V49,"-")</f>
        <v>3000</v>
      </c>
      <c r="AA49" s="188">
        <f>SUM(X49:X50)-SUM(J49:J50)</f>
        <v>-12000</v>
      </c>
      <c r="AB49" s="85">
        <f>SUM(X49:X50)/SUM(J49:J50)</f>
        <v>0.76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0.5</v>
      </c>
      <c r="BG49" s="112">
        <v>1</v>
      </c>
      <c r="BH49" s="114">
        <f>IFERROR(BG49/BE49,"-")</f>
        <v>1</v>
      </c>
      <c r="BI49" s="115">
        <v>3000</v>
      </c>
      <c r="BJ49" s="116">
        <f>IFERROR(BI49/BE49,"-")</f>
        <v>3000</v>
      </c>
      <c r="BK49" s="117">
        <v>1</v>
      </c>
      <c r="BL49" s="117"/>
      <c r="BM49" s="117"/>
      <c r="BN49" s="119">
        <v>1</v>
      </c>
      <c r="BO49" s="120">
        <f>IF(P49=0,"",IF(BN49=0,"",(BN49/P49)))</f>
        <v>0.5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3000</v>
      </c>
      <c r="CQ49" s="141">
        <v>3000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164</v>
      </c>
      <c r="C50" s="203"/>
      <c r="D50" s="203" t="s">
        <v>162</v>
      </c>
      <c r="E50" s="203" t="s">
        <v>87</v>
      </c>
      <c r="F50" s="203" t="s">
        <v>76</v>
      </c>
      <c r="G50" s="203"/>
      <c r="H50" s="90"/>
      <c r="I50" s="90"/>
      <c r="J50" s="188"/>
      <c r="K50" s="81">
        <v>8</v>
      </c>
      <c r="L50" s="81">
        <v>7</v>
      </c>
      <c r="M50" s="81">
        <v>3</v>
      </c>
      <c r="N50" s="91">
        <v>1</v>
      </c>
      <c r="O50" s="92">
        <v>0</v>
      </c>
      <c r="P50" s="93">
        <f>N50+O50</f>
        <v>1</v>
      </c>
      <c r="Q50" s="82">
        <f>IFERROR(P50/M50,"-")</f>
        <v>0.33333333333333</v>
      </c>
      <c r="R50" s="81">
        <v>1</v>
      </c>
      <c r="S50" s="81">
        <v>0</v>
      </c>
      <c r="T50" s="82">
        <f>IFERROR(S50/(O50+P50),"-")</f>
        <v>0</v>
      </c>
      <c r="U50" s="182"/>
      <c r="V50" s="84">
        <v>1</v>
      </c>
      <c r="W50" s="82">
        <f>IF(P50=0,"-",V50/P50)</f>
        <v>1</v>
      </c>
      <c r="X50" s="186">
        <v>35000</v>
      </c>
      <c r="Y50" s="187">
        <f>IFERROR(X50/P50,"-")</f>
        <v>35000</v>
      </c>
      <c r="Z50" s="187">
        <f>IFERROR(X50/V50,"-")</f>
        <v>35000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>
        <v>1</v>
      </c>
      <c r="CG50" s="134">
        <f>IF(P50=0,"",IF(CF50=0,"",(CF50/P50)))</f>
        <v>1</v>
      </c>
      <c r="CH50" s="135">
        <v>1</v>
      </c>
      <c r="CI50" s="136">
        <f>IFERROR(CH50/CF50,"-")</f>
        <v>1</v>
      </c>
      <c r="CJ50" s="137">
        <v>35000</v>
      </c>
      <c r="CK50" s="138">
        <f>IFERROR(CJ50/CF50,"-")</f>
        <v>35000</v>
      </c>
      <c r="CL50" s="139"/>
      <c r="CM50" s="139"/>
      <c r="CN50" s="139">
        <v>1</v>
      </c>
      <c r="CO50" s="140">
        <v>1</v>
      </c>
      <c r="CP50" s="141">
        <v>35000</v>
      </c>
      <c r="CQ50" s="141">
        <v>35000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 t="str">
        <f>AB51</f>
        <v>0</v>
      </c>
      <c r="B51" s="203" t="s">
        <v>165</v>
      </c>
      <c r="C51" s="203"/>
      <c r="D51" s="203"/>
      <c r="E51" s="203"/>
      <c r="F51" s="203" t="s">
        <v>64</v>
      </c>
      <c r="G51" s="203" t="s">
        <v>166</v>
      </c>
      <c r="H51" s="90" t="s">
        <v>167</v>
      </c>
      <c r="I51" s="205" t="s">
        <v>152</v>
      </c>
      <c r="J51" s="188">
        <v>0</v>
      </c>
      <c r="K51" s="81">
        <v>7</v>
      </c>
      <c r="L51" s="81">
        <v>0</v>
      </c>
      <c r="M51" s="81">
        <v>29</v>
      </c>
      <c r="N51" s="91">
        <v>0</v>
      </c>
      <c r="O51" s="92">
        <v>0</v>
      </c>
      <c r="P51" s="93">
        <f>N51+O51</f>
        <v>0</v>
      </c>
      <c r="Q51" s="82">
        <f>IFERROR(P51/M51,"-")</f>
        <v>0</v>
      </c>
      <c r="R51" s="81">
        <v>0</v>
      </c>
      <c r="S51" s="81">
        <v>0</v>
      </c>
      <c r="T51" s="82" t="str">
        <f>IFERROR(S51/(O51+P51),"-")</f>
        <v>-</v>
      </c>
      <c r="U51" s="182" t="str">
        <f>IFERROR(J51/SUM(P51:P52),"-")</f>
        <v>-</v>
      </c>
      <c r="V51" s="84">
        <v>0</v>
      </c>
      <c r="W51" s="82" t="str">
        <f>IF(P51=0,"-",V51/P51)</f>
        <v>-</v>
      </c>
      <c r="X51" s="186">
        <v>0</v>
      </c>
      <c r="Y51" s="187" t="str">
        <f>IFERROR(X51/P51,"-")</f>
        <v>-</v>
      </c>
      <c r="Z51" s="187" t="str">
        <f>IFERROR(X51/V51,"-")</f>
        <v>-</v>
      </c>
      <c r="AA51" s="188">
        <f>SUM(X51:X52)-SUM(J51:J52)</f>
        <v>0</v>
      </c>
      <c r="AB51" s="85" t="str">
        <f>SUM(X51:X52)/SUM(J51:J52)</f>
        <v>0</v>
      </c>
      <c r="AC51" s="79"/>
      <c r="AD51" s="94"/>
      <c r="AE51" s="95" t="str">
        <f>IF(P51=0,"",IF(AD51=0,"",(AD51/P51)))</f>
        <v/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 t="str">
        <f>IF(P51=0,"",IF(AM51=0,"",(AM51/P51)))</f>
        <v/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 t="str">
        <f>IF(P51=0,"",IF(AV51=0,"",(AV51/P51)))</f>
        <v/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 t="str">
        <f>IF(P51=0,"",IF(BE51=0,"",(BE51/P51)))</f>
        <v/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 t="str">
        <f>IF(P51=0,"",IF(BN51=0,"",(BN51/P51)))</f>
        <v/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 t="str">
        <f>IF(P51=0,"",IF(BW51=0,"",(BW51/P51)))</f>
        <v/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 t="str">
        <f>IF(P51=0,"",IF(CF51=0,"",(CF51/P51)))</f>
        <v/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168</v>
      </c>
      <c r="C52" s="203"/>
      <c r="D52" s="203"/>
      <c r="E52" s="203"/>
      <c r="F52" s="203" t="s">
        <v>76</v>
      </c>
      <c r="G52" s="203"/>
      <c r="H52" s="90"/>
      <c r="I52" s="90"/>
      <c r="J52" s="188"/>
      <c r="K52" s="81">
        <v>16</v>
      </c>
      <c r="L52" s="81">
        <v>5</v>
      </c>
      <c r="M52" s="81">
        <v>0</v>
      </c>
      <c r="N52" s="91">
        <v>0</v>
      </c>
      <c r="O52" s="92">
        <v>0</v>
      </c>
      <c r="P52" s="93">
        <f>N52+O52</f>
        <v>0</v>
      </c>
      <c r="Q52" s="82" t="str">
        <f>IFERROR(P52/M52,"-")</f>
        <v>-</v>
      </c>
      <c r="R52" s="81">
        <v>0</v>
      </c>
      <c r="S52" s="81">
        <v>0</v>
      </c>
      <c r="T52" s="82" t="str">
        <f>IFERROR(S52/(O52+P52),"-")</f>
        <v>-</v>
      </c>
      <c r="U52" s="182"/>
      <c r="V52" s="84">
        <v>0</v>
      </c>
      <c r="W52" s="82" t="str">
        <f>IF(P52=0,"-",V52/P52)</f>
        <v>-</v>
      </c>
      <c r="X52" s="186">
        <v>0</v>
      </c>
      <c r="Y52" s="187" t="str">
        <f>IFERROR(X52/P52,"-")</f>
        <v>-</v>
      </c>
      <c r="Z52" s="187" t="str">
        <f>IFERROR(X52/V52,"-")</f>
        <v>-</v>
      </c>
      <c r="AA52" s="188"/>
      <c r="AB52" s="85"/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30"/>
      <c r="B53" s="87"/>
      <c r="C53" s="88"/>
      <c r="D53" s="88"/>
      <c r="E53" s="88"/>
      <c r="F53" s="89"/>
      <c r="G53" s="90"/>
      <c r="H53" s="90"/>
      <c r="I53" s="90"/>
      <c r="J53" s="192"/>
      <c r="K53" s="34"/>
      <c r="L53" s="34"/>
      <c r="M53" s="31"/>
      <c r="N53" s="23"/>
      <c r="O53" s="23"/>
      <c r="P53" s="23"/>
      <c r="Q53" s="33"/>
      <c r="R53" s="32"/>
      <c r="S53" s="23"/>
      <c r="T53" s="32"/>
      <c r="U53" s="183"/>
      <c r="V53" s="25"/>
      <c r="W53" s="25"/>
      <c r="X53" s="189"/>
      <c r="Y53" s="189"/>
      <c r="Z53" s="189"/>
      <c r="AA53" s="189"/>
      <c r="AB53" s="33"/>
      <c r="AC53" s="59"/>
      <c r="AD53" s="63"/>
      <c r="AE53" s="64"/>
      <c r="AF53" s="63"/>
      <c r="AG53" s="67"/>
      <c r="AH53" s="68"/>
      <c r="AI53" s="69"/>
      <c r="AJ53" s="70"/>
      <c r="AK53" s="70"/>
      <c r="AL53" s="70"/>
      <c r="AM53" s="63"/>
      <c r="AN53" s="64"/>
      <c r="AO53" s="63"/>
      <c r="AP53" s="67"/>
      <c r="AQ53" s="68"/>
      <c r="AR53" s="69"/>
      <c r="AS53" s="70"/>
      <c r="AT53" s="70"/>
      <c r="AU53" s="70"/>
      <c r="AV53" s="63"/>
      <c r="AW53" s="64"/>
      <c r="AX53" s="63"/>
      <c r="AY53" s="67"/>
      <c r="AZ53" s="68"/>
      <c r="BA53" s="69"/>
      <c r="BB53" s="70"/>
      <c r="BC53" s="70"/>
      <c r="BD53" s="70"/>
      <c r="BE53" s="63"/>
      <c r="BF53" s="64"/>
      <c r="BG53" s="63"/>
      <c r="BH53" s="67"/>
      <c r="BI53" s="68"/>
      <c r="BJ53" s="69"/>
      <c r="BK53" s="70"/>
      <c r="BL53" s="70"/>
      <c r="BM53" s="70"/>
      <c r="BN53" s="65"/>
      <c r="BO53" s="66"/>
      <c r="BP53" s="63"/>
      <c r="BQ53" s="67"/>
      <c r="BR53" s="68"/>
      <c r="BS53" s="69"/>
      <c r="BT53" s="70"/>
      <c r="BU53" s="70"/>
      <c r="BV53" s="70"/>
      <c r="BW53" s="65"/>
      <c r="BX53" s="66"/>
      <c r="BY53" s="63"/>
      <c r="BZ53" s="67"/>
      <c r="CA53" s="68"/>
      <c r="CB53" s="69"/>
      <c r="CC53" s="70"/>
      <c r="CD53" s="70"/>
      <c r="CE53" s="70"/>
      <c r="CF53" s="65"/>
      <c r="CG53" s="66"/>
      <c r="CH53" s="63"/>
      <c r="CI53" s="67"/>
      <c r="CJ53" s="68"/>
      <c r="CK53" s="69"/>
      <c r="CL53" s="70"/>
      <c r="CM53" s="70"/>
      <c r="CN53" s="70"/>
      <c r="CO53" s="71"/>
      <c r="CP53" s="68"/>
      <c r="CQ53" s="68"/>
      <c r="CR53" s="68"/>
      <c r="CS53" s="72"/>
    </row>
    <row r="54" spans="1:98">
      <c r="A54" s="30"/>
      <c r="B54" s="37"/>
      <c r="C54" s="21"/>
      <c r="D54" s="21"/>
      <c r="E54" s="21"/>
      <c r="F54" s="22"/>
      <c r="G54" s="36"/>
      <c r="H54" s="36"/>
      <c r="I54" s="75"/>
      <c r="J54" s="193"/>
      <c r="K54" s="34"/>
      <c r="L54" s="34"/>
      <c r="M54" s="31"/>
      <c r="N54" s="23"/>
      <c r="O54" s="23"/>
      <c r="P54" s="23"/>
      <c r="Q54" s="33"/>
      <c r="R54" s="32"/>
      <c r="S54" s="23"/>
      <c r="T54" s="32"/>
      <c r="U54" s="183"/>
      <c r="V54" s="25"/>
      <c r="W54" s="25"/>
      <c r="X54" s="189"/>
      <c r="Y54" s="189"/>
      <c r="Z54" s="189"/>
      <c r="AA54" s="189"/>
      <c r="AB54" s="33"/>
      <c r="AC54" s="61"/>
      <c r="AD54" s="63"/>
      <c r="AE54" s="64"/>
      <c r="AF54" s="63"/>
      <c r="AG54" s="67"/>
      <c r="AH54" s="68"/>
      <c r="AI54" s="69"/>
      <c r="AJ54" s="70"/>
      <c r="AK54" s="70"/>
      <c r="AL54" s="70"/>
      <c r="AM54" s="63"/>
      <c r="AN54" s="64"/>
      <c r="AO54" s="63"/>
      <c r="AP54" s="67"/>
      <c r="AQ54" s="68"/>
      <c r="AR54" s="69"/>
      <c r="AS54" s="70"/>
      <c r="AT54" s="70"/>
      <c r="AU54" s="70"/>
      <c r="AV54" s="63"/>
      <c r="AW54" s="64"/>
      <c r="AX54" s="63"/>
      <c r="AY54" s="67"/>
      <c r="AZ54" s="68"/>
      <c r="BA54" s="69"/>
      <c r="BB54" s="70"/>
      <c r="BC54" s="70"/>
      <c r="BD54" s="70"/>
      <c r="BE54" s="63"/>
      <c r="BF54" s="64"/>
      <c r="BG54" s="63"/>
      <c r="BH54" s="67"/>
      <c r="BI54" s="68"/>
      <c r="BJ54" s="69"/>
      <c r="BK54" s="70"/>
      <c r="BL54" s="70"/>
      <c r="BM54" s="70"/>
      <c r="BN54" s="65"/>
      <c r="BO54" s="66"/>
      <c r="BP54" s="63"/>
      <c r="BQ54" s="67"/>
      <c r="BR54" s="68"/>
      <c r="BS54" s="69"/>
      <c r="BT54" s="70"/>
      <c r="BU54" s="70"/>
      <c r="BV54" s="70"/>
      <c r="BW54" s="65"/>
      <c r="BX54" s="66"/>
      <c r="BY54" s="63"/>
      <c r="BZ54" s="67"/>
      <c r="CA54" s="68"/>
      <c r="CB54" s="69"/>
      <c r="CC54" s="70"/>
      <c r="CD54" s="70"/>
      <c r="CE54" s="70"/>
      <c r="CF54" s="65"/>
      <c r="CG54" s="66"/>
      <c r="CH54" s="63"/>
      <c r="CI54" s="67"/>
      <c r="CJ54" s="68"/>
      <c r="CK54" s="69"/>
      <c r="CL54" s="70"/>
      <c r="CM54" s="70"/>
      <c r="CN54" s="70"/>
      <c r="CO54" s="71"/>
      <c r="CP54" s="68"/>
      <c r="CQ54" s="68"/>
      <c r="CR54" s="68"/>
      <c r="CS54" s="72"/>
    </row>
    <row r="55" spans="1:98">
      <c r="A55" s="19">
        <f>AB55</f>
        <v>2.3523519736842</v>
      </c>
      <c r="B55" s="39"/>
      <c r="C55" s="39"/>
      <c r="D55" s="39"/>
      <c r="E55" s="39"/>
      <c r="F55" s="39"/>
      <c r="G55" s="40" t="s">
        <v>169</v>
      </c>
      <c r="H55" s="40"/>
      <c r="I55" s="40"/>
      <c r="J55" s="190">
        <f>SUM(J6:J54)</f>
        <v>3040000</v>
      </c>
      <c r="K55" s="41">
        <f>SUM(K6:K54)</f>
        <v>1274</v>
      </c>
      <c r="L55" s="41">
        <f>SUM(L6:L54)</f>
        <v>581</v>
      </c>
      <c r="M55" s="41">
        <f>SUM(M6:M54)</f>
        <v>2010</v>
      </c>
      <c r="N55" s="41">
        <f>SUM(N6:N54)</f>
        <v>277</v>
      </c>
      <c r="O55" s="41">
        <f>SUM(O6:O54)</f>
        <v>1</v>
      </c>
      <c r="P55" s="41">
        <f>SUM(P6:P54)</f>
        <v>278</v>
      </c>
      <c r="Q55" s="42">
        <f>IFERROR(P55/M55,"-")</f>
        <v>0.13830845771144</v>
      </c>
      <c r="R55" s="78">
        <f>SUM(R6:R54)</f>
        <v>47</v>
      </c>
      <c r="S55" s="78">
        <f>SUM(S6:S54)</f>
        <v>65</v>
      </c>
      <c r="T55" s="42">
        <f>IFERROR(R55/P55,"-")</f>
        <v>0.16906474820144</v>
      </c>
      <c r="U55" s="184">
        <f>IFERROR(J55/P55,"-")</f>
        <v>10935.251798561</v>
      </c>
      <c r="V55" s="44">
        <f>SUM(V6:V54)</f>
        <v>61</v>
      </c>
      <c r="W55" s="42">
        <f>IFERROR(V55/P55,"-")</f>
        <v>0.21942446043165</v>
      </c>
      <c r="X55" s="190">
        <f>SUM(X6:X54)</f>
        <v>7151150</v>
      </c>
      <c r="Y55" s="190">
        <f>IFERROR(X55/P55,"-")</f>
        <v>25723.561151079</v>
      </c>
      <c r="Z55" s="190">
        <f>IFERROR(X55/V55,"-")</f>
        <v>117231.96721311</v>
      </c>
      <c r="AA55" s="190">
        <f>X55-J55</f>
        <v>4111150</v>
      </c>
      <c r="AB55" s="47">
        <f>X55/J55</f>
        <v>2.3523519736842</v>
      </c>
      <c r="AC55" s="60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8"/>
    <mergeCell ref="J15:J18"/>
    <mergeCell ref="U15:U18"/>
    <mergeCell ref="AA15:AA18"/>
    <mergeCell ref="AB15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170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1.15375</v>
      </c>
      <c r="B6" s="203" t="s">
        <v>171</v>
      </c>
      <c r="C6" s="203" t="s">
        <v>172</v>
      </c>
      <c r="D6" s="203" t="s">
        <v>173</v>
      </c>
      <c r="E6" s="203" t="s">
        <v>174</v>
      </c>
      <c r="F6" s="203" t="s">
        <v>84</v>
      </c>
      <c r="G6" s="203" t="s">
        <v>175</v>
      </c>
      <c r="H6" s="90" t="s">
        <v>176</v>
      </c>
      <c r="I6" s="204" t="s">
        <v>67</v>
      </c>
      <c r="J6" s="188">
        <v>80000</v>
      </c>
      <c r="K6" s="81">
        <v>28</v>
      </c>
      <c r="L6" s="81">
        <v>0</v>
      </c>
      <c r="M6" s="81">
        <v>46</v>
      </c>
      <c r="N6" s="91">
        <v>12</v>
      </c>
      <c r="O6" s="92">
        <v>0</v>
      </c>
      <c r="P6" s="93">
        <f>N6+O6</f>
        <v>12</v>
      </c>
      <c r="Q6" s="82">
        <f>IFERROR(P6/M6,"-")</f>
        <v>0.26086956521739</v>
      </c>
      <c r="R6" s="81">
        <v>1</v>
      </c>
      <c r="S6" s="81">
        <v>4</v>
      </c>
      <c r="T6" s="82">
        <f>IFERROR(S6/(O6+P6),"-")</f>
        <v>0.33333333333333</v>
      </c>
      <c r="U6" s="182">
        <f>IFERROR(J6/SUM(P6:P7),"-")</f>
        <v>2758.6206896552</v>
      </c>
      <c r="V6" s="84">
        <v>4</v>
      </c>
      <c r="W6" s="82">
        <f>IF(P6=0,"-",V6/P6)</f>
        <v>0.33333333333333</v>
      </c>
      <c r="X6" s="186">
        <v>72300</v>
      </c>
      <c r="Y6" s="187">
        <f>IFERROR(X6/P6,"-")</f>
        <v>6025</v>
      </c>
      <c r="Z6" s="187">
        <f>IFERROR(X6/V6,"-")</f>
        <v>18075</v>
      </c>
      <c r="AA6" s="188">
        <f>SUM(X6:X7)-SUM(J6:J7)</f>
        <v>12300</v>
      </c>
      <c r="AB6" s="85">
        <f>SUM(X6:X7)/SUM(J6:J7)</f>
        <v>1.15375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5</v>
      </c>
      <c r="AN6" s="101">
        <f>IF(P6=0,"",IF(AM6=0,"",(AM6/P6)))</f>
        <v>0.41666666666667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0.083333333333333</v>
      </c>
      <c r="BG6" s="112">
        <v>1</v>
      </c>
      <c r="BH6" s="114">
        <f>IFERROR(BG6/BE6,"-")</f>
        <v>1</v>
      </c>
      <c r="BI6" s="115">
        <v>10000</v>
      </c>
      <c r="BJ6" s="116">
        <f>IFERROR(BI6/BE6,"-")</f>
        <v>10000</v>
      </c>
      <c r="BK6" s="117"/>
      <c r="BL6" s="117">
        <v>1</v>
      </c>
      <c r="BM6" s="117"/>
      <c r="BN6" s="119">
        <v>6</v>
      </c>
      <c r="BO6" s="120">
        <f>IF(P6=0,"",IF(BN6=0,"",(BN6/P6)))</f>
        <v>0.5</v>
      </c>
      <c r="BP6" s="121">
        <v>3</v>
      </c>
      <c r="BQ6" s="122">
        <f>IFERROR(BP6/BN6,"-")</f>
        <v>0.5</v>
      </c>
      <c r="BR6" s="123">
        <v>62300</v>
      </c>
      <c r="BS6" s="124">
        <f>IFERROR(BR6/BN6,"-")</f>
        <v>10383.333333333</v>
      </c>
      <c r="BT6" s="125">
        <v>1</v>
      </c>
      <c r="BU6" s="125"/>
      <c r="BV6" s="125">
        <v>2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72300</v>
      </c>
      <c r="CQ6" s="141">
        <v>31000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177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87</v>
      </c>
      <c r="L7" s="81">
        <v>59</v>
      </c>
      <c r="M7" s="81">
        <v>44</v>
      </c>
      <c r="N7" s="91">
        <v>17</v>
      </c>
      <c r="O7" s="92">
        <v>0</v>
      </c>
      <c r="P7" s="93">
        <f>N7+O7</f>
        <v>17</v>
      </c>
      <c r="Q7" s="82">
        <f>IFERROR(P7/M7,"-")</f>
        <v>0.38636363636364</v>
      </c>
      <c r="R7" s="81">
        <v>1</v>
      </c>
      <c r="S7" s="81">
        <v>4</v>
      </c>
      <c r="T7" s="82">
        <f>IFERROR(S7/(O7+P7),"-")</f>
        <v>0.23529411764706</v>
      </c>
      <c r="U7" s="182"/>
      <c r="V7" s="84">
        <v>2</v>
      </c>
      <c r="W7" s="82">
        <f>IF(P7=0,"-",V7/P7)</f>
        <v>0.11764705882353</v>
      </c>
      <c r="X7" s="186">
        <v>20000</v>
      </c>
      <c r="Y7" s="187">
        <f>IFERROR(X7/P7,"-")</f>
        <v>1176.4705882353</v>
      </c>
      <c r="Z7" s="187">
        <f>IFERROR(X7/V7,"-")</f>
        <v>10000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0.17647058823529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0.058823529411765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0.17647058823529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0.23529411764706</v>
      </c>
      <c r="BP7" s="121">
        <v>1</v>
      </c>
      <c r="BQ7" s="122">
        <f>IFERROR(BP7/BN7,"-")</f>
        <v>0.25</v>
      </c>
      <c r="BR7" s="123">
        <v>17000</v>
      </c>
      <c r="BS7" s="124">
        <f>IFERROR(BR7/BN7,"-")</f>
        <v>4250</v>
      </c>
      <c r="BT7" s="125"/>
      <c r="BU7" s="125"/>
      <c r="BV7" s="125">
        <v>1</v>
      </c>
      <c r="BW7" s="126">
        <v>6</v>
      </c>
      <c r="BX7" s="127">
        <f>IF(P7=0,"",IF(BW7=0,"",(BW7/P7)))</f>
        <v>0.35294117647059</v>
      </c>
      <c r="BY7" s="128">
        <v>1</v>
      </c>
      <c r="BZ7" s="129">
        <f>IFERROR(BY7/BW7,"-")</f>
        <v>0.16666666666667</v>
      </c>
      <c r="CA7" s="130">
        <v>3000</v>
      </c>
      <c r="CB7" s="131">
        <f>IFERROR(CA7/BW7,"-")</f>
        <v>500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20000</v>
      </c>
      <c r="CQ7" s="141">
        <v>17000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1.15375</v>
      </c>
      <c r="B10" s="39"/>
      <c r="C10" s="39"/>
      <c r="D10" s="39"/>
      <c r="E10" s="39"/>
      <c r="F10" s="39"/>
      <c r="G10" s="40" t="s">
        <v>178</v>
      </c>
      <c r="H10" s="40"/>
      <c r="I10" s="40"/>
      <c r="J10" s="190">
        <f>SUM(J6:J9)</f>
        <v>80000</v>
      </c>
      <c r="K10" s="41">
        <f>SUM(K6:K9)</f>
        <v>115</v>
      </c>
      <c r="L10" s="41">
        <f>SUM(L6:L9)</f>
        <v>59</v>
      </c>
      <c r="M10" s="41">
        <f>SUM(M6:M9)</f>
        <v>90</v>
      </c>
      <c r="N10" s="41">
        <f>SUM(N6:N9)</f>
        <v>29</v>
      </c>
      <c r="O10" s="41">
        <f>SUM(O6:O9)</f>
        <v>0</v>
      </c>
      <c r="P10" s="41">
        <f>SUM(P6:P9)</f>
        <v>29</v>
      </c>
      <c r="Q10" s="42">
        <f>IFERROR(P10/M10,"-")</f>
        <v>0.32222222222222</v>
      </c>
      <c r="R10" s="78">
        <f>SUM(R6:R9)</f>
        <v>2</v>
      </c>
      <c r="S10" s="78">
        <f>SUM(S6:S9)</f>
        <v>8</v>
      </c>
      <c r="T10" s="42">
        <f>IFERROR(R10/P10,"-")</f>
        <v>0.068965517241379</v>
      </c>
      <c r="U10" s="184">
        <f>IFERROR(J10/P10,"-")</f>
        <v>2758.6206896552</v>
      </c>
      <c r="V10" s="44">
        <f>SUM(V6:V9)</f>
        <v>6</v>
      </c>
      <c r="W10" s="42">
        <f>IFERROR(V10/P10,"-")</f>
        <v>0.20689655172414</v>
      </c>
      <c r="X10" s="190">
        <f>SUM(X6:X9)</f>
        <v>92300</v>
      </c>
      <c r="Y10" s="190">
        <f>IFERROR(X10/P10,"-")</f>
        <v>3182.7586206897</v>
      </c>
      <c r="Z10" s="190">
        <f>IFERROR(X10/V10,"-")</f>
        <v>15383.333333333</v>
      </c>
      <c r="AA10" s="190">
        <f>X10-J10</f>
        <v>12300</v>
      </c>
      <c r="AB10" s="47">
        <f>X10/J10</f>
        <v>1.15375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