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<sst xmlns="http://schemas.openxmlformats.org/spreadsheetml/2006/main" uniqueCount="212">
  <si>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</si>
  <si>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</si>
  <si>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</si>
  <si>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</si>
  <si>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</si>
  <si>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</si>
  <si>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</si>
  <si>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</si>
  <si>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</si>
  <si>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</si>
  <si>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</si>
  <si>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</si>
  <si>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</si>
  <si>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</si>
  <si>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</si>
  <si>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</si>
  <si>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</si>
  <si>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</si>
  <si>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</si>
  <si>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</si>
  <si>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</si>
  <si>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</si>
  <si>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</si>
  <si>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</si>
  <si>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</si>
  <si>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</si>
  <si>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</si>
  <si>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</si>
  <si>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</si>
  <si>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</si>
  <si>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</si>
  <si>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</si>
  <si>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</si>
  <si>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</si>
  <si>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</si>
  <si>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</si>
  <si>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</si>
  <si>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</si>
  <si>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</si>
  <si>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</si>
  <si>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</si>
  <si>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</si>
  <si>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</si>
  <si>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</si>
  <si>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</si>
  <si>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</si>
  <si>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</si>
  <si>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</si>
  <si>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</si>
  <si>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</si>
  <si>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</si>
  <si>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</si>
  <si>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</si>
  <si>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</si>
  <si>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</si>
  <si>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</si>
  <si>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</si>
  <si>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ic2543</t>
  </si>
  <si>
    <t>インターカラー</t>
  </si>
  <si>
    <t>デリヘル版3（高宮菜々子）</t>
  </si>
  <si>
    <t>70歳までの出会いリクルート</t>
  </si>
  <si>
    <t>lp07</t>
  </si>
  <si>
    <t>スポニチ関東</t>
  </si>
  <si>
    <t>4C終面全5段</t>
  </si>
  <si>
    <t>9月25日(土)</t>
  </si>
  <si>
    <t>ic2544</t>
  </si>
  <si>
    <t>スポニチ関西</t>
  </si>
  <si>
    <t>ic2545</t>
  </si>
  <si>
    <t>スポニチ西部</t>
  </si>
  <si>
    <t>ic2546</t>
  </si>
  <si>
    <t>スポニチ北海道</t>
  </si>
  <si>
    <t>ic2547</t>
  </si>
  <si>
    <t>(空電共通)</t>
  </si>
  <si>
    <t>空電</t>
  </si>
  <si>
    <t>空電 (共通)</t>
  </si>
  <si>
    <t>ic2548</t>
  </si>
  <si>
    <t>ニッカン西部</t>
  </si>
  <si>
    <t>全5段つかみ5回</t>
  </si>
  <si>
    <t>ic2549</t>
  </si>
  <si>
    <t>新書籍版（晶エリー）</t>
  </si>
  <si>
    <t>え？女性3人とたった3000円で？</t>
  </si>
  <si>
    <t>lp01</t>
  </si>
  <si>
    <t>ic2550</t>
  </si>
  <si>
    <t>右女3（大浦真奈美）</t>
  </si>
  <si>
    <t>逆指名祭り</t>
  </si>
  <si>
    <t>ic2551</t>
  </si>
  <si>
    <t>ic2552</t>
  </si>
  <si>
    <t>①大正版（高宮菜々子）</t>
  </si>
  <si>
    <t>①70歳までの出会いリクルート</t>
  </si>
  <si>
    <t>半2段つかみ20段保証</t>
  </si>
  <si>
    <t>1～10日</t>
  </si>
  <si>
    <t>ic2553</t>
  </si>
  <si>
    <t>②No.1誤解版（晶エリー）</t>
  </si>
  <si>
    <t>②新カップルが続々登場！</t>
  </si>
  <si>
    <t>11～20日</t>
  </si>
  <si>
    <t>ic2554</t>
  </si>
  <si>
    <t>③再婚&amp;理解者版（大浦真奈美）</t>
  </si>
  <si>
    <t>③再婚&amp;理解者</t>
  </si>
  <si>
    <t>21～31日</t>
  </si>
  <si>
    <t>ic2555</t>
  </si>
  <si>
    <t>ic2556</t>
  </si>
  <si>
    <t>高麗人参版（高宮菜々子）</t>
  </si>
  <si>
    <t>女性が好きな私にとって神サイトです</t>
  </si>
  <si>
    <t>ニッカン関西</t>
  </si>
  <si>
    <t>4C全面</t>
  </si>
  <si>
    <t>9月11日(土)</t>
  </si>
  <si>
    <t>ic2557</t>
  </si>
  <si>
    <t>ic2558</t>
  </si>
  <si>
    <t>全5段</t>
  </si>
  <si>
    <t>ic2559</t>
  </si>
  <si>
    <t>ic2560</t>
  </si>
  <si>
    <t>9月19日(日)</t>
  </si>
  <si>
    <t>ic2561</t>
  </si>
  <si>
    <t>ic2562</t>
  </si>
  <si>
    <t>9月04日(土)</t>
  </si>
  <si>
    <t>ic2563</t>
  </si>
  <si>
    <t>ic2564</t>
  </si>
  <si>
    <t>ic2565</t>
  </si>
  <si>
    <t>ic2566</t>
  </si>
  <si>
    <t>新書籍版（高宮菜々子）</t>
  </si>
  <si>
    <t>サンスポ関東</t>
  </si>
  <si>
    <t>1C終面全5段</t>
  </si>
  <si>
    <t>ic2567</t>
  </si>
  <si>
    <t>ic2568</t>
  </si>
  <si>
    <t>サンスポ関西</t>
  </si>
  <si>
    <t>9月18日(土)</t>
  </si>
  <si>
    <t>ic2569</t>
  </si>
  <si>
    <t>ic2570</t>
  </si>
  <si>
    <t>デイリースポーツ関西</t>
  </si>
  <si>
    <t>ic2571</t>
  </si>
  <si>
    <t>ic2572</t>
  </si>
  <si>
    <t>9月12日(日)</t>
  </si>
  <si>
    <t>ic2573</t>
  </si>
  <si>
    <t>ic2574</t>
  </si>
  <si>
    <t>ic2575</t>
  </si>
  <si>
    <t>ic2576</t>
  </si>
  <si>
    <t>中京スポーツ</t>
  </si>
  <si>
    <t>ic2577</t>
  </si>
  <si>
    <t>ic2578</t>
  </si>
  <si>
    <t>右女3（晶エリー）</t>
  </si>
  <si>
    <t>1日1回かんたん出会い隙間時間に少しだけでOK</t>
  </si>
  <si>
    <t>9月24日(金)</t>
  </si>
  <si>
    <t>ic2579</t>
  </si>
  <si>
    <t>ic2580</t>
  </si>
  <si>
    <t>デリヘル版3（大浦真奈美）</t>
  </si>
  <si>
    <t>半5段</t>
  </si>
  <si>
    <t>9月05日(日)</t>
  </si>
  <si>
    <t>ic2581</t>
  </si>
  <si>
    <t>ic2582</t>
  </si>
  <si>
    <t>9月26日(日)</t>
  </si>
  <si>
    <t>ic2583</t>
  </si>
  <si>
    <t>ic2584</t>
  </si>
  <si>
    <t>大正版（高宮菜々子）</t>
  </si>
  <si>
    <t>男性求む</t>
  </si>
  <si>
    <t>スポーツ報知関東</t>
  </si>
  <si>
    <t>4C終面雑報</t>
  </si>
  <si>
    <t>9月10日(金)</t>
  </si>
  <si>
    <t>ic2585</t>
  </si>
  <si>
    <t>ic2586</t>
  </si>
  <si>
    <t>旧デイリー風（大浦真奈美）</t>
  </si>
  <si>
    <t>9月22日(水)</t>
  </si>
  <si>
    <t>ic2587</t>
  </si>
  <si>
    <t>ic2588</t>
  </si>
  <si>
    <t>九スポ</t>
  </si>
  <si>
    <t>記事枠</t>
  </si>
  <si>
    <t>ic2589</t>
  </si>
  <si>
    <t>新聞 TOTAL</t>
  </si>
  <si>
    <t>●雑誌 広告</t>
  </si>
  <si>
    <t>za205</t>
  </si>
  <si>
    <t>ぶんか社</t>
  </si>
  <si>
    <t>黄色黒版（ソフトver）（大浦真奈美）</t>
  </si>
  <si>
    <t>もう50代の熟女だけど</t>
  </si>
  <si>
    <t>EXMAX!</t>
  </si>
  <si>
    <t>表4</t>
  </si>
  <si>
    <t>za206</t>
  </si>
  <si>
    <t>ad742</t>
  </si>
  <si>
    <t>アドライヴ</t>
  </si>
  <si>
    <t>徳間書店</t>
  </si>
  <si>
    <t>DVD漫画きよし_袋裏用セリフアレンジ</t>
  </si>
  <si>
    <t>アサヒ芸能.2W火</t>
  </si>
  <si>
    <t>DVD袋裏4C</t>
  </si>
  <si>
    <t>9月14日(火)</t>
  </si>
  <si>
    <t>ad743</t>
  </si>
  <si>
    <t>ad744</t>
  </si>
  <si>
    <t>大洋図書</t>
  </si>
  <si>
    <t>2Pスポーツ新聞_v01_ヘスティア(高宮菜々子さん)</t>
  </si>
  <si>
    <t>ナックルズ極ベスト</t>
  </si>
  <si>
    <t>1C2P</t>
  </si>
  <si>
    <t>9月15日(水)</t>
  </si>
  <si>
    <t>ad745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</si>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</sst>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0.974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66</v>
      </c>
      <c r="M6" s="80">
        <v>0</v>
      </c>
      <c r="N6" s="80">
        <v>214</v>
      </c>
      <c r="O6" s="91">
        <v>26</v>
      </c>
      <c r="P6" s="92">
        <v>0</v>
      </c>
      <c r="Q6" s="93">
        <f>O6+P6</f>
        <v>26</v>
      </c>
      <c r="R6" s="81">
        <f>IFERROR(Q6/N6,"-")</f>
        <v>0.1214953271028</v>
      </c>
      <c r="S6" s="80">
        <v>2</v>
      </c>
      <c r="T6" s="80">
        <v>7</v>
      </c>
      <c r="U6" s="81">
        <f>IFERROR(T6/(Q6),"-")</f>
        <v>0.26923076923077</v>
      </c>
      <c r="V6" s="82">
        <f>IFERROR(K6/SUM(Q6:Q10),"-")</f>
        <v>8974.358974359</v>
      </c>
      <c r="W6" s="83">
        <v>2</v>
      </c>
      <c r="X6" s="81">
        <f>IF(Q6=0,"-",W6/Q6)</f>
        <v>0.076923076923077</v>
      </c>
      <c r="Y6" s="186">
        <v>429000</v>
      </c>
      <c r="Z6" s="187">
        <f>IFERROR(Y6/Q6,"-")</f>
        <v>16500</v>
      </c>
      <c r="AA6" s="187">
        <f>IFERROR(Y6/W6,"-")</f>
        <v>214500</v>
      </c>
      <c r="AB6" s="181">
        <f>SUM(Y6:Y10)-SUM(K6:K10)</f>
        <v>-18200</v>
      </c>
      <c r="AC6" s="85">
        <f>SUM(Y6:Y10)/SUM(K6:K10)</f>
        <v>0.974</v>
      </c>
      <c r="AD6" s="78"/>
      <c r="AE6" s="94">
        <v>2</v>
      </c>
      <c r="AF6" s="95">
        <f>IF(Q6=0,"",IF(AE6=0,"",(AE6/Q6)))</f>
        <v>0.076923076923077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0.038461538461538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0.076923076923077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0.15384615384615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0.30769230769231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7</v>
      </c>
      <c r="BY6" s="127">
        <f>IF(Q6=0,"",IF(BX6=0,"",(BX6/Q6)))</f>
        <v>0.26923076923077</v>
      </c>
      <c r="BZ6" s="128">
        <v>2</v>
      </c>
      <c r="CA6" s="129">
        <f>IFERROR(BZ6/BX6,"-")</f>
        <v>0.28571428571429</v>
      </c>
      <c r="CB6" s="130">
        <v>429000</v>
      </c>
      <c r="CC6" s="131">
        <f>IFERROR(CB6/BX6,"-")</f>
        <v>61285.714285714</v>
      </c>
      <c r="CD6" s="132">
        <v>1</v>
      </c>
      <c r="CE6" s="132"/>
      <c r="CF6" s="132">
        <v>1</v>
      </c>
      <c r="CG6" s="133">
        <v>2</v>
      </c>
      <c r="CH6" s="134">
        <f>IF(Q6=0,"",IF(CG6=0,"",(CG6/Q6)))</f>
        <v>0.076923076923077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429000</v>
      </c>
      <c r="CR6" s="141">
        <v>419000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41</v>
      </c>
      <c r="M7" s="80">
        <v>0</v>
      </c>
      <c r="N7" s="80">
        <v>161</v>
      </c>
      <c r="O7" s="91">
        <v>20</v>
      </c>
      <c r="P7" s="92">
        <v>1</v>
      </c>
      <c r="Q7" s="93">
        <f>O7+P7</f>
        <v>21</v>
      </c>
      <c r="R7" s="81">
        <f>IFERROR(Q7/N7,"-")</f>
        <v>0.1304347826087</v>
      </c>
      <c r="S7" s="80">
        <v>3</v>
      </c>
      <c r="T7" s="80">
        <v>4</v>
      </c>
      <c r="U7" s="81">
        <f>IFERROR(T7/(Q7),"-")</f>
        <v>0.19047619047619</v>
      </c>
      <c r="V7" s="82"/>
      <c r="W7" s="83">
        <v>4</v>
      </c>
      <c r="X7" s="81">
        <f>IF(Q7=0,"-",W7/Q7)</f>
        <v>0.19047619047619</v>
      </c>
      <c r="Y7" s="186">
        <v>15000</v>
      </c>
      <c r="Z7" s="187">
        <f>IFERROR(Y7/Q7,"-")</f>
        <v>714.28571428571</v>
      </c>
      <c r="AA7" s="187">
        <f>IFERROR(Y7/W7,"-")</f>
        <v>3750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0.047619047619048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0.095238095238095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0.19047619047619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10</v>
      </c>
      <c r="BP7" s="120">
        <f>IF(Q7=0,"",IF(BO7=0,"",(BO7/Q7)))</f>
        <v>0.47619047619048</v>
      </c>
      <c r="BQ7" s="121">
        <v>2</v>
      </c>
      <c r="BR7" s="122">
        <f>IFERROR(BQ7/BO7,"-")</f>
        <v>0.2</v>
      </c>
      <c r="BS7" s="123">
        <v>9000</v>
      </c>
      <c r="BT7" s="124">
        <f>IFERROR(BS7/BO7,"-")</f>
        <v>900</v>
      </c>
      <c r="BU7" s="125">
        <v>1</v>
      </c>
      <c r="BV7" s="125">
        <v>1</v>
      </c>
      <c r="BW7" s="125"/>
      <c r="BX7" s="126">
        <v>3</v>
      </c>
      <c r="BY7" s="127">
        <f>IF(Q7=0,"",IF(BX7=0,"",(BX7/Q7)))</f>
        <v>0.14285714285714</v>
      </c>
      <c r="BZ7" s="128">
        <v>1</v>
      </c>
      <c r="CA7" s="129">
        <f>IFERROR(BZ7/BX7,"-")</f>
        <v>0.33333333333333</v>
      </c>
      <c r="CB7" s="130">
        <v>3000</v>
      </c>
      <c r="CC7" s="131">
        <f>IFERROR(CB7/BX7,"-")</f>
        <v>1000</v>
      </c>
      <c r="CD7" s="132">
        <v>1</v>
      </c>
      <c r="CE7" s="132"/>
      <c r="CF7" s="132"/>
      <c r="CG7" s="133">
        <v>1</v>
      </c>
      <c r="CH7" s="134">
        <f>IF(Q7=0,"",IF(CG7=0,"",(CG7/Q7)))</f>
        <v>0.047619047619048</v>
      </c>
      <c r="CI7" s="135">
        <v>1</v>
      </c>
      <c r="CJ7" s="136">
        <f>IFERROR(CI7/CG7,"-")</f>
        <v>1</v>
      </c>
      <c r="CK7" s="137">
        <v>3000</v>
      </c>
      <c r="CL7" s="138">
        <f>IFERROR(CK7/CG7,"-")</f>
        <v>3000</v>
      </c>
      <c r="CM7" s="139">
        <v>1</v>
      </c>
      <c r="CN7" s="139"/>
      <c r="CO7" s="139"/>
      <c r="CP7" s="140">
        <v>4</v>
      </c>
      <c r="CQ7" s="141">
        <v>15000</v>
      </c>
      <c r="CR7" s="141">
        <v>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17</v>
      </c>
      <c r="M8" s="80">
        <v>0</v>
      </c>
      <c r="N8" s="80">
        <v>72</v>
      </c>
      <c r="O8" s="91">
        <v>6</v>
      </c>
      <c r="P8" s="92">
        <v>0</v>
      </c>
      <c r="Q8" s="93">
        <f>O8+P8</f>
        <v>6</v>
      </c>
      <c r="R8" s="81">
        <f>IFERROR(Q8/N8,"-")</f>
        <v>0.083333333333333</v>
      </c>
      <c r="S8" s="80">
        <v>0</v>
      </c>
      <c r="T8" s="80">
        <v>2</v>
      </c>
      <c r="U8" s="81">
        <f>IFERROR(T8/(Q8),"-")</f>
        <v>0.33333333333333</v>
      </c>
      <c r="V8" s="82"/>
      <c r="W8" s="83">
        <v>1</v>
      </c>
      <c r="X8" s="81">
        <f>IF(Q8=0,"-",W8/Q8)</f>
        <v>0.16666666666667</v>
      </c>
      <c r="Y8" s="186">
        <v>13000</v>
      </c>
      <c r="Z8" s="187">
        <f>IFERROR(Y8/Q8,"-")</f>
        <v>2166.6666666667</v>
      </c>
      <c r="AA8" s="187">
        <f>IFERROR(Y8/W8,"-")</f>
        <v>13000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0.33333333333333</v>
      </c>
      <c r="BQ8" s="121">
        <v>1</v>
      </c>
      <c r="BR8" s="122">
        <f>IFERROR(BQ8/BO8,"-")</f>
        <v>0.5</v>
      </c>
      <c r="BS8" s="123">
        <v>13000</v>
      </c>
      <c r="BT8" s="124">
        <f>IFERROR(BS8/BO8,"-")</f>
        <v>6500</v>
      </c>
      <c r="BU8" s="125"/>
      <c r="BV8" s="125"/>
      <c r="BW8" s="125">
        <v>1</v>
      </c>
      <c r="BX8" s="126">
        <v>2</v>
      </c>
      <c r="BY8" s="127">
        <f>IF(Q8=0,"",IF(BX8=0,"",(BX8/Q8)))</f>
        <v>0.33333333333333</v>
      </c>
      <c r="BZ8" s="128">
        <v>1</v>
      </c>
      <c r="CA8" s="129">
        <f>IFERROR(BZ8/BX8,"-")</f>
        <v>0.5</v>
      </c>
      <c r="CB8" s="130">
        <v>3000</v>
      </c>
      <c r="CC8" s="131">
        <f>IFERROR(CB8/BX8,"-")</f>
        <v>1500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13000</v>
      </c>
      <c r="CR8" s="141">
        <v>13000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17</v>
      </c>
      <c r="M9" s="80">
        <v>0</v>
      </c>
      <c r="N9" s="80">
        <v>62</v>
      </c>
      <c r="O9" s="91">
        <v>3</v>
      </c>
      <c r="P9" s="92">
        <v>0</v>
      </c>
      <c r="Q9" s="93">
        <f>O9+P9</f>
        <v>3</v>
      </c>
      <c r="R9" s="81">
        <f>IFERROR(Q9/N9,"-")</f>
        <v>0.048387096774194</v>
      </c>
      <c r="S9" s="80">
        <v>1</v>
      </c>
      <c r="T9" s="80">
        <v>1</v>
      </c>
      <c r="U9" s="81">
        <f>IFERROR(T9/(Q9),"-")</f>
        <v>0.33333333333333</v>
      </c>
      <c r="V9" s="82"/>
      <c r="W9" s="83">
        <v>2</v>
      </c>
      <c r="X9" s="81">
        <f>IF(Q9=0,"-",W9/Q9)</f>
        <v>0.66666666666667</v>
      </c>
      <c r="Y9" s="186">
        <v>127000</v>
      </c>
      <c r="Z9" s="187">
        <f>IFERROR(Y9/Q9,"-")</f>
        <v>42333.333333333</v>
      </c>
      <c r="AA9" s="187">
        <f>IFERROR(Y9/W9,"-")</f>
        <v>63500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0.66666666666667</v>
      </c>
      <c r="BQ9" s="121">
        <v>1</v>
      </c>
      <c r="BR9" s="122">
        <f>IFERROR(BQ9/BO9,"-")</f>
        <v>0.5</v>
      </c>
      <c r="BS9" s="123">
        <v>3000</v>
      </c>
      <c r="BT9" s="124">
        <f>IFERROR(BS9/BO9,"-")</f>
        <v>1500</v>
      </c>
      <c r="BU9" s="125">
        <v>1</v>
      </c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0.33333333333333</v>
      </c>
      <c r="CI9" s="135">
        <v>1</v>
      </c>
      <c r="CJ9" s="136">
        <f>IFERROR(CI9/CG9,"-")</f>
        <v>1</v>
      </c>
      <c r="CK9" s="137">
        <v>124000</v>
      </c>
      <c r="CL9" s="138">
        <f>IFERROR(CK9/CG9,"-")</f>
        <v>124000</v>
      </c>
      <c r="CM9" s="139"/>
      <c r="CN9" s="139"/>
      <c r="CO9" s="139">
        <v>1</v>
      </c>
      <c r="CP9" s="140">
        <v>2</v>
      </c>
      <c r="CQ9" s="141">
        <v>127000</v>
      </c>
      <c r="CR9" s="141">
        <v>124000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171</v>
      </c>
      <c r="M10" s="80">
        <v>124</v>
      </c>
      <c r="N10" s="80">
        <v>32</v>
      </c>
      <c r="O10" s="91">
        <v>22</v>
      </c>
      <c r="P10" s="92">
        <v>0</v>
      </c>
      <c r="Q10" s="93">
        <f>O10+P10</f>
        <v>22</v>
      </c>
      <c r="R10" s="81">
        <f>IFERROR(Q10/N10,"-")</f>
        <v>0.6875</v>
      </c>
      <c r="S10" s="80">
        <v>6</v>
      </c>
      <c r="T10" s="80">
        <v>8</v>
      </c>
      <c r="U10" s="81">
        <f>IFERROR(T10/(Q10),"-")</f>
        <v>0.36363636363636</v>
      </c>
      <c r="V10" s="82"/>
      <c r="W10" s="83">
        <v>4</v>
      </c>
      <c r="X10" s="81">
        <f>IF(Q10=0,"-",W10/Q10)</f>
        <v>0.18181818181818</v>
      </c>
      <c r="Y10" s="186">
        <v>97800</v>
      </c>
      <c r="Z10" s="187">
        <f>IFERROR(Y10/Q10,"-")</f>
        <v>4445.4545454545</v>
      </c>
      <c r="AA10" s="187">
        <f>IFERROR(Y10/W10,"-")</f>
        <v>24450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0.045454545454545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0.090909090909091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6</v>
      </c>
      <c r="BP10" s="120">
        <f>IF(Q10=0,"",IF(BO10=0,"",(BO10/Q10)))</f>
        <v>0.27272727272727</v>
      </c>
      <c r="BQ10" s="121">
        <v>3</v>
      </c>
      <c r="BR10" s="122">
        <f>IFERROR(BQ10/BO10,"-")</f>
        <v>0.5</v>
      </c>
      <c r="BS10" s="123">
        <v>179800</v>
      </c>
      <c r="BT10" s="124">
        <f>IFERROR(BS10/BO10,"-")</f>
        <v>29966.666666667</v>
      </c>
      <c r="BU10" s="125">
        <v>1</v>
      </c>
      <c r="BV10" s="125"/>
      <c r="BW10" s="125">
        <v>2</v>
      </c>
      <c r="BX10" s="126">
        <v>8</v>
      </c>
      <c r="BY10" s="127">
        <f>IF(Q10=0,"",IF(BX10=0,"",(BX10/Q10)))</f>
        <v>0.36363636363636</v>
      </c>
      <c r="BZ10" s="128">
        <v>4</v>
      </c>
      <c r="CA10" s="129">
        <f>IFERROR(BZ10/BX10,"-")</f>
        <v>0.5</v>
      </c>
      <c r="CB10" s="130">
        <v>81000</v>
      </c>
      <c r="CC10" s="131">
        <f>IFERROR(CB10/BX10,"-")</f>
        <v>10125</v>
      </c>
      <c r="CD10" s="132">
        <v>1</v>
      </c>
      <c r="CE10" s="132">
        <v>1</v>
      </c>
      <c r="CF10" s="132">
        <v>2</v>
      </c>
      <c r="CG10" s="133">
        <v>5</v>
      </c>
      <c r="CH10" s="134">
        <f>IF(Q10=0,"",IF(CG10=0,"",(CG10/Q10)))</f>
        <v>0.22727272727273</v>
      </c>
      <c r="CI10" s="135">
        <v>1</v>
      </c>
      <c r="CJ10" s="136">
        <f>IFERROR(CI10/CG10,"-")</f>
        <v>0.2</v>
      </c>
      <c r="CK10" s="137">
        <v>92000</v>
      </c>
      <c r="CL10" s="138">
        <f>IFERROR(CK10/CG10,"-")</f>
        <v>18400</v>
      </c>
      <c r="CM10" s="139"/>
      <c r="CN10" s="139"/>
      <c r="CO10" s="139">
        <v>1</v>
      </c>
      <c r="CP10" s="140">
        <v>4</v>
      </c>
      <c r="CQ10" s="141">
        <v>97800</v>
      </c>
      <c r="CR10" s="141">
        <v>140000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76</v>
      </c>
      <c r="I11" s="89" t="s">
        <v>77</v>
      </c>
      <c r="J11" s="89"/>
      <c r="K11" s="181">
        <v>150000</v>
      </c>
      <c r="L11" s="80">
        <v>9</v>
      </c>
      <c r="M11" s="80">
        <v>0</v>
      </c>
      <c r="N11" s="80">
        <v>40</v>
      </c>
      <c r="O11" s="91">
        <v>2</v>
      </c>
      <c r="P11" s="92">
        <v>0</v>
      </c>
      <c r="Q11" s="93">
        <f>O11+P11</f>
        <v>2</v>
      </c>
      <c r="R11" s="81">
        <f>IFERROR(Q11/N11,"-")</f>
        <v>0.05</v>
      </c>
      <c r="S11" s="80">
        <v>0</v>
      </c>
      <c r="T11" s="80">
        <v>0</v>
      </c>
      <c r="U11" s="81">
        <f>IFERROR(T11/(Q11),"-")</f>
        <v>0</v>
      </c>
      <c r="V11" s="82">
        <f>IFERROR(K11/SUM(Q11:Q14),"-")</f>
        <v>18750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SUM(Y11:Y14)-SUM(K11:K14)</f>
        <v>-150000</v>
      </c>
      <c r="AC11" s="85">
        <f>SUM(Y11:Y14)/SUM(K11:K14)</f>
        <v>0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78</v>
      </c>
      <c r="C12" s="189" t="s">
        <v>58</v>
      </c>
      <c r="D12" s="189"/>
      <c r="E12" s="189" t="s">
        <v>79</v>
      </c>
      <c r="F12" s="189" t="s">
        <v>80</v>
      </c>
      <c r="G12" s="189" t="s">
        <v>81</v>
      </c>
      <c r="H12" s="89" t="s">
        <v>76</v>
      </c>
      <c r="I12" s="89" t="s">
        <v>77</v>
      </c>
      <c r="J12" s="89"/>
      <c r="K12" s="181"/>
      <c r="L12" s="80">
        <v>0</v>
      </c>
      <c r="M12" s="80">
        <v>0</v>
      </c>
      <c r="N12" s="80">
        <v>5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82</v>
      </c>
      <c r="C13" s="189" t="s">
        <v>58</v>
      </c>
      <c r="D13" s="189"/>
      <c r="E13" s="189" t="s">
        <v>83</v>
      </c>
      <c r="F13" s="189" t="s">
        <v>84</v>
      </c>
      <c r="G13" s="189" t="s">
        <v>61</v>
      </c>
      <c r="H13" s="89" t="s">
        <v>76</v>
      </c>
      <c r="I13" s="89" t="s">
        <v>77</v>
      </c>
      <c r="J13" s="89"/>
      <c r="K13" s="181"/>
      <c r="L13" s="80">
        <v>3</v>
      </c>
      <c r="M13" s="80">
        <v>0</v>
      </c>
      <c r="N13" s="80">
        <v>7</v>
      </c>
      <c r="O13" s="91">
        <v>2</v>
      </c>
      <c r="P13" s="92">
        <v>0</v>
      </c>
      <c r="Q13" s="93">
        <f>O13+P13</f>
        <v>2</v>
      </c>
      <c r="R13" s="81">
        <f>IFERROR(Q13/N13,"-")</f>
        <v>0.28571428571429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0.5</v>
      </c>
      <c r="CI13" s="135">
        <v>1</v>
      </c>
      <c r="CJ13" s="136">
        <f>IFERROR(CI13/CG13,"-")</f>
        <v>1</v>
      </c>
      <c r="CK13" s="137">
        <v>44000</v>
      </c>
      <c r="CL13" s="138">
        <f>IFERROR(CK13/CG13,"-")</f>
        <v>44000</v>
      </c>
      <c r="CM13" s="139"/>
      <c r="CN13" s="139"/>
      <c r="CO13" s="139">
        <v>1</v>
      </c>
      <c r="CP13" s="140">
        <v>0</v>
      </c>
      <c r="CQ13" s="141">
        <v>0</v>
      </c>
      <c r="CR13" s="141">
        <v>44000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72</v>
      </c>
      <c r="F14" s="189" t="s">
        <v>72</v>
      </c>
      <c r="G14" s="189" t="s">
        <v>73</v>
      </c>
      <c r="H14" s="89" t="s">
        <v>74</v>
      </c>
      <c r="I14" s="89"/>
      <c r="J14" s="89"/>
      <c r="K14" s="181"/>
      <c r="L14" s="80">
        <v>48</v>
      </c>
      <c r="M14" s="80">
        <v>29</v>
      </c>
      <c r="N14" s="80">
        <v>16</v>
      </c>
      <c r="O14" s="91">
        <v>4</v>
      </c>
      <c r="P14" s="92">
        <v>0</v>
      </c>
      <c r="Q14" s="93">
        <f>O14+P14</f>
        <v>4</v>
      </c>
      <c r="R14" s="81">
        <f>IFERROR(Q14/N14,"-")</f>
        <v>0.25</v>
      </c>
      <c r="S14" s="80">
        <v>1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2</v>
      </c>
      <c r="CH14" s="134">
        <f>IF(Q14=0,"",IF(CG14=0,"",(CG14/Q14)))</f>
        <v>0.5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8.90945</v>
      </c>
      <c r="B15" s="189" t="s">
        <v>86</v>
      </c>
      <c r="C15" s="189" t="s">
        <v>58</v>
      </c>
      <c r="D15" s="189"/>
      <c r="E15" s="189" t="s">
        <v>87</v>
      </c>
      <c r="F15" s="189" t="s">
        <v>88</v>
      </c>
      <c r="G15" s="189" t="s">
        <v>61</v>
      </c>
      <c r="H15" s="89" t="s">
        <v>76</v>
      </c>
      <c r="I15" s="89" t="s">
        <v>89</v>
      </c>
      <c r="J15" s="89" t="s">
        <v>90</v>
      </c>
      <c r="K15" s="181">
        <v>200000</v>
      </c>
      <c r="L15" s="80">
        <v>15</v>
      </c>
      <c r="M15" s="80">
        <v>0</v>
      </c>
      <c r="N15" s="80">
        <v>60</v>
      </c>
      <c r="O15" s="91">
        <v>5</v>
      </c>
      <c r="P15" s="92">
        <v>0</v>
      </c>
      <c r="Q15" s="93">
        <f>O15+P15</f>
        <v>5</v>
      </c>
      <c r="R15" s="81">
        <f>IFERROR(Q15/N15,"-")</f>
        <v>0.083333333333333</v>
      </c>
      <c r="S15" s="80">
        <v>1</v>
      </c>
      <c r="T15" s="80">
        <v>1</v>
      </c>
      <c r="U15" s="81">
        <f>IFERROR(T15/(Q15),"-")</f>
        <v>0.2</v>
      </c>
      <c r="V15" s="82">
        <f>IFERROR(K15/SUM(Q15:Q18),"-")</f>
        <v>10526.315789474</v>
      </c>
      <c r="W15" s="83">
        <v>2</v>
      </c>
      <c r="X15" s="81">
        <f>IF(Q15=0,"-",W15/Q15)</f>
        <v>0.4</v>
      </c>
      <c r="Y15" s="186">
        <v>18000</v>
      </c>
      <c r="Z15" s="187">
        <f>IFERROR(Y15/Q15,"-")</f>
        <v>3600</v>
      </c>
      <c r="AA15" s="187">
        <f>IFERROR(Y15/W15,"-")</f>
        <v>9000</v>
      </c>
      <c r="AB15" s="181">
        <f>SUM(Y15:Y18)-SUM(K15:K18)</f>
        <v>1581890</v>
      </c>
      <c r="AC15" s="85">
        <f>SUM(Y15:Y18)/SUM(K15:K18)</f>
        <v>8.90945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0.2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0.2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0.2</v>
      </c>
      <c r="BQ15" s="121">
        <v>1</v>
      </c>
      <c r="BR15" s="122">
        <f>IFERROR(BQ15/BO15,"-")</f>
        <v>1</v>
      </c>
      <c r="BS15" s="123">
        <v>8000</v>
      </c>
      <c r="BT15" s="124">
        <f>IFERROR(BS15/BO15,"-")</f>
        <v>8000</v>
      </c>
      <c r="BU15" s="125"/>
      <c r="BV15" s="125">
        <v>1</v>
      </c>
      <c r="BW15" s="125"/>
      <c r="BX15" s="126">
        <v>2</v>
      </c>
      <c r="BY15" s="127">
        <f>IF(Q15=0,"",IF(BX15=0,"",(BX15/Q15)))</f>
        <v>0.4</v>
      </c>
      <c r="BZ15" s="128">
        <v>1</v>
      </c>
      <c r="CA15" s="129">
        <f>IFERROR(BZ15/BX15,"-")</f>
        <v>0.5</v>
      </c>
      <c r="CB15" s="130">
        <v>10000</v>
      </c>
      <c r="CC15" s="131">
        <f>IFERROR(CB15/BX15,"-")</f>
        <v>5000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18000</v>
      </c>
      <c r="CR15" s="141">
        <v>10000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91</v>
      </c>
      <c r="C16" s="189" t="s">
        <v>58</v>
      </c>
      <c r="D16" s="189"/>
      <c r="E16" s="189" t="s">
        <v>92</v>
      </c>
      <c r="F16" s="189" t="s">
        <v>93</v>
      </c>
      <c r="G16" s="189" t="s">
        <v>81</v>
      </c>
      <c r="H16" s="89"/>
      <c r="I16" s="89" t="s">
        <v>89</v>
      </c>
      <c r="J16" s="89" t="s">
        <v>94</v>
      </c>
      <c r="K16" s="181"/>
      <c r="L16" s="80">
        <v>7</v>
      </c>
      <c r="M16" s="80">
        <v>0</v>
      </c>
      <c r="N16" s="80">
        <v>30</v>
      </c>
      <c r="O16" s="91">
        <v>1</v>
      </c>
      <c r="P16" s="92">
        <v>0</v>
      </c>
      <c r="Q16" s="93">
        <f>O16+P16</f>
        <v>1</v>
      </c>
      <c r="R16" s="81">
        <f>IFERROR(Q16/N16,"-")</f>
        <v>0.033333333333333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1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95</v>
      </c>
      <c r="C17" s="189" t="s">
        <v>58</v>
      </c>
      <c r="D17" s="189"/>
      <c r="E17" s="189" t="s">
        <v>96</v>
      </c>
      <c r="F17" s="189" t="s">
        <v>97</v>
      </c>
      <c r="G17" s="189" t="s">
        <v>61</v>
      </c>
      <c r="H17" s="89"/>
      <c r="I17" s="89" t="s">
        <v>89</v>
      </c>
      <c r="J17" s="89" t="s">
        <v>98</v>
      </c>
      <c r="K17" s="181"/>
      <c r="L17" s="80">
        <v>12</v>
      </c>
      <c r="M17" s="80">
        <v>0</v>
      </c>
      <c r="N17" s="80">
        <v>43</v>
      </c>
      <c r="O17" s="91">
        <v>5</v>
      </c>
      <c r="P17" s="92">
        <v>0</v>
      </c>
      <c r="Q17" s="93">
        <f>O17+P17</f>
        <v>5</v>
      </c>
      <c r="R17" s="81">
        <f>IFERROR(Q17/N17,"-")</f>
        <v>0.11627906976744</v>
      </c>
      <c r="S17" s="80">
        <v>2</v>
      </c>
      <c r="T17" s="80">
        <v>1</v>
      </c>
      <c r="U17" s="81">
        <f>IFERROR(T17/(Q17),"-")</f>
        <v>0.2</v>
      </c>
      <c r="V17" s="82"/>
      <c r="W17" s="83">
        <v>2</v>
      </c>
      <c r="X17" s="81">
        <f>IF(Q17=0,"-",W17/Q17)</f>
        <v>0.4</v>
      </c>
      <c r="Y17" s="186">
        <v>1713000</v>
      </c>
      <c r="Z17" s="187">
        <f>IFERROR(Y17/Q17,"-")</f>
        <v>342600</v>
      </c>
      <c r="AA17" s="187">
        <f>IFERROR(Y17/W17,"-")</f>
        <v>856500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4</v>
      </c>
      <c r="BY17" s="127">
        <f>IF(Q17=0,"",IF(BX17=0,"",(BX17/Q17)))</f>
        <v>0.8</v>
      </c>
      <c r="BZ17" s="128">
        <v>2</v>
      </c>
      <c r="CA17" s="129">
        <f>IFERROR(BZ17/BX17,"-")</f>
        <v>0.5</v>
      </c>
      <c r="CB17" s="130">
        <v>1713000</v>
      </c>
      <c r="CC17" s="131">
        <f>IFERROR(CB17/BX17,"-")</f>
        <v>428250</v>
      </c>
      <c r="CD17" s="132">
        <v>1</v>
      </c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1713000</v>
      </c>
      <c r="CR17" s="141">
        <v>1710000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/>
      <c r="B18" s="189" t="s">
        <v>99</v>
      </c>
      <c r="C18" s="189" t="s">
        <v>58</v>
      </c>
      <c r="D18" s="189"/>
      <c r="E18" s="189" t="s">
        <v>72</v>
      </c>
      <c r="F18" s="189" t="s">
        <v>72</v>
      </c>
      <c r="G18" s="189" t="s">
        <v>73</v>
      </c>
      <c r="H18" s="89"/>
      <c r="I18" s="89"/>
      <c r="J18" s="89"/>
      <c r="K18" s="181"/>
      <c r="L18" s="80">
        <v>54</v>
      </c>
      <c r="M18" s="80">
        <v>31</v>
      </c>
      <c r="N18" s="80">
        <v>11</v>
      </c>
      <c r="O18" s="91">
        <v>8</v>
      </c>
      <c r="P18" s="92">
        <v>0</v>
      </c>
      <c r="Q18" s="93">
        <f>O18+P18</f>
        <v>8</v>
      </c>
      <c r="R18" s="81">
        <f>IFERROR(Q18/N18,"-")</f>
        <v>0.72727272727273</v>
      </c>
      <c r="S18" s="80">
        <v>1</v>
      </c>
      <c r="T18" s="80">
        <v>3</v>
      </c>
      <c r="U18" s="81">
        <f>IFERROR(T18/(Q18),"-")</f>
        <v>0.375</v>
      </c>
      <c r="V18" s="82"/>
      <c r="W18" s="83">
        <v>2</v>
      </c>
      <c r="X18" s="81">
        <f>IF(Q18=0,"-",W18/Q18)</f>
        <v>0.25</v>
      </c>
      <c r="Y18" s="186">
        <v>50890</v>
      </c>
      <c r="Z18" s="187">
        <f>IFERROR(Y18/Q18,"-")</f>
        <v>6361.25</v>
      </c>
      <c r="AA18" s="187">
        <f>IFERROR(Y18/W18,"-")</f>
        <v>25445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0.125</v>
      </c>
      <c r="AY18" s="106">
        <v>1</v>
      </c>
      <c r="AZ18" s="108">
        <f>IFERROR(AY18/AW18,"-")</f>
        <v>1</v>
      </c>
      <c r="BA18" s="109">
        <v>39890</v>
      </c>
      <c r="BB18" s="110">
        <f>IFERROR(BA18/AW18,"-")</f>
        <v>39890</v>
      </c>
      <c r="BC18" s="111"/>
      <c r="BD18" s="111"/>
      <c r="BE18" s="111">
        <v>1</v>
      </c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5</v>
      </c>
      <c r="BP18" s="120">
        <f>IF(Q18=0,"",IF(BO18=0,"",(BO18/Q18)))</f>
        <v>0.625</v>
      </c>
      <c r="BQ18" s="121">
        <v>1</v>
      </c>
      <c r="BR18" s="122">
        <f>IFERROR(BQ18/BO18,"-")</f>
        <v>0.2</v>
      </c>
      <c r="BS18" s="123">
        <v>3000</v>
      </c>
      <c r="BT18" s="124">
        <f>IFERROR(BS18/BO18,"-")</f>
        <v>600</v>
      </c>
      <c r="BU18" s="125">
        <v>1</v>
      </c>
      <c r="BV18" s="125"/>
      <c r="BW18" s="125"/>
      <c r="BX18" s="126">
        <v>1</v>
      </c>
      <c r="BY18" s="127">
        <f>IF(Q18=0,"",IF(BX18=0,"",(BX18/Q18)))</f>
        <v>0.125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0.125</v>
      </c>
      <c r="CI18" s="135">
        <v>1</v>
      </c>
      <c r="CJ18" s="136">
        <f>IFERROR(CI18/CG18,"-")</f>
        <v>1</v>
      </c>
      <c r="CK18" s="137">
        <v>8000</v>
      </c>
      <c r="CL18" s="138">
        <f>IFERROR(CK18/CG18,"-")</f>
        <v>8000</v>
      </c>
      <c r="CM18" s="139"/>
      <c r="CN18" s="139">
        <v>1</v>
      </c>
      <c r="CO18" s="139"/>
      <c r="CP18" s="140">
        <v>2</v>
      </c>
      <c r="CQ18" s="141">
        <v>50890</v>
      </c>
      <c r="CR18" s="141">
        <v>39890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0.45625</v>
      </c>
      <c r="B19" s="189" t="s">
        <v>100</v>
      </c>
      <c r="C19" s="189" t="s">
        <v>58</v>
      </c>
      <c r="D19" s="189"/>
      <c r="E19" s="189" t="s">
        <v>101</v>
      </c>
      <c r="F19" s="189" t="s">
        <v>102</v>
      </c>
      <c r="G19" s="189" t="s">
        <v>61</v>
      </c>
      <c r="H19" s="89" t="s">
        <v>103</v>
      </c>
      <c r="I19" s="89" t="s">
        <v>104</v>
      </c>
      <c r="J19" s="190" t="s">
        <v>105</v>
      </c>
      <c r="K19" s="181">
        <v>320000</v>
      </c>
      <c r="L19" s="80">
        <v>17</v>
      </c>
      <c r="M19" s="80">
        <v>0</v>
      </c>
      <c r="N19" s="80">
        <v>60</v>
      </c>
      <c r="O19" s="91">
        <v>8</v>
      </c>
      <c r="P19" s="92">
        <v>0</v>
      </c>
      <c r="Q19" s="93">
        <f>O19+P19</f>
        <v>8</v>
      </c>
      <c r="R19" s="81">
        <f>IFERROR(Q19/N19,"-")</f>
        <v>0.13333333333333</v>
      </c>
      <c r="S19" s="80">
        <v>0</v>
      </c>
      <c r="T19" s="80">
        <v>4</v>
      </c>
      <c r="U19" s="81">
        <f>IFERROR(T19/(Q19),"-")</f>
        <v>0.5</v>
      </c>
      <c r="V19" s="82">
        <f>IFERROR(K19/SUM(Q19:Q20),"-")</f>
        <v>16000</v>
      </c>
      <c r="W19" s="83">
        <v>1</v>
      </c>
      <c r="X19" s="81">
        <f>IF(Q19=0,"-",W19/Q19)</f>
        <v>0.125</v>
      </c>
      <c r="Y19" s="186">
        <v>9000</v>
      </c>
      <c r="Z19" s="187">
        <f>IFERROR(Y19/Q19,"-")</f>
        <v>1125</v>
      </c>
      <c r="AA19" s="187">
        <f>IFERROR(Y19/W19,"-")</f>
        <v>9000</v>
      </c>
      <c r="AB19" s="181">
        <f>SUM(Y19:Y20)-SUM(K19:K20)</f>
        <v>-174000</v>
      </c>
      <c r="AC19" s="85">
        <f>SUM(Y19:Y20)/SUM(K19:K20)</f>
        <v>0.45625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5</v>
      </c>
      <c r="BP19" s="120">
        <f>IF(Q19=0,"",IF(BO19=0,"",(BO19/Q19)))</f>
        <v>0.625</v>
      </c>
      <c r="BQ19" s="121">
        <v>1</v>
      </c>
      <c r="BR19" s="122">
        <f>IFERROR(BQ19/BO19,"-")</f>
        <v>0.2</v>
      </c>
      <c r="BS19" s="123">
        <v>3000</v>
      </c>
      <c r="BT19" s="124">
        <f>IFERROR(BS19/BO19,"-")</f>
        <v>600</v>
      </c>
      <c r="BU19" s="125">
        <v>1</v>
      </c>
      <c r="BV19" s="125"/>
      <c r="BW19" s="125"/>
      <c r="BX19" s="126">
        <v>3</v>
      </c>
      <c r="BY19" s="127">
        <f>IF(Q19=0,"",IF(BX19=0,"",(BX19/Q19)))</f>
        <v>0.375</v>
      </c>
      <c r="BZ19" s="128">
        <v>1</v>
      </c>
      <c r="CA19" s="129">
        <f>IFERROR(BZ19/BX19,"-")</f>
        <v>0.33333333333333</v>
      </c>
      <c r="CB19" s="130">
        <v>6000</v>
      </c>
      <c r="CC19" s="131">
        <f>IFERROR(CB19/BX19,"-")</f>
        <v>2000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9000</v>
      </c>
      <c r="CR19" s="141">
        <v>6000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106</v>
      </c>
      <c r="C20" s="189" t="s">
        <v>58</v>
      </c>
      <c r="D20" s="189"/>
      <c r="E20" s="189" t="s">
        <v>101</v>
      </c>
      <c r="F20" s="189" t="s">
        <v>102</v>
      </c>
      <c r="G20" s="189" t="s">
        <v>73</v>
      </c>
      <c r="H20" s="89"/>
      <c r="I20" s="89"/>
      <c r="J20" s="89"/>
      <c r="K20" s="181"/>
      <c r="L20" s="80">
        <v>51</v>
      </c>
      <c r="M20" s="80">
        <v>39</v>
      </c>
      <c r="N20" s="80">
        <v>16</v>
      </c>
      <c r="O20" s="91">
        <v>12</v>
      </c>
      <c r="P20" s="92">
        <v>0</v>
      </c>
      <c r="Q20" s="93">
        <f>O20+P20</f>
        <v>12</v>
      </c>
      <c r="R20" s="81">
        <f>IFERROR(Q20/N20,"-")</f>
        <v>0.75</v>
      </c>
      <c r="S20" s="80">
        <v>1</v>
      </c>
      <c r="T20" s="80">
        <v>2</v>
      </c>
      <c r="U20" s="81">
        <f>IFERROR(T20/(Q20),"-")</f>
        <v>0.16666666666667</v>
      </c>
      <c r="V20" s="82"/>
      <c r="W20" s="83">
        <v>2</v>
      </c>
      <c r="X20" s="81">
        <f>IF(Q20=0,"-",W20/Q20)</f>
        <v>0.16666666666667</v>
      </c>
      <c r="Y20" s="186">
        <v>137000</v>
      </c>
      <c r="Z20" s="187">
        <f>IFERROR(Y20/Q20,"-")</f>
        <v>11416.666666667</v>
      </c>
      <c r="AA20" s="187">
        <f>IFERROR(Y20/W20,"-")</f>
        <v>68500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0.083333333333333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0.083333333333333</v>
      </c>
      <c r="BH20" s="112">
        <v>1</v>
      </c>
      <c r="BI20" s="114">
        <f>IFERROR(BH20/BF20,"-")</f>
        <v>1</v>
      </c>
      <c r="BJ20" s="115">
        <v>5000</v>
      </c>
      <c r="BK20" s="116">
        <f>IFERROR(BJ20/BF20,"-")</f>
        <v>5000</v>
      </c>
      <c r="BL20" s="117">
        <v>1</v>
      </c>
      <c r="BM20" s="117"/>
      <c r="BN20" s="117"/>
      <c r="BO20" s="119">
        <v>4</v>
      </c>
      <c r="BP20" s="120">
        <f>IF(Q20=0,"",IF(BO20=0,"",(BO20/Q20)))</f>
        <v>0.33333333333333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4</v>
      </c>
      <c r="BY20" s="127">
        <f>IF(Q20=0,"",IF(BX20=0,"",(BX20/Q20)))</f>
        <v>0.33333333333333</v>
      </c>
      <c r="BZ20" s="128">
        <v>1</v>
      </c>
      <c r="CA20" s="129">
        <f>IFERROR(BZ20/BX20,"-")</f>
        <v>0.25</v>
      </c>
      <c r="CB20" s="130">
        <v>11000</v>
      </c>
      <c r="CC20" s="131">
        <f>IFERROR(CB20/BX20,"-")</f>
        <v>2750</v>
      </c>
      <c r="CD20" s="132"/>
      <c r="CE20" s="132">
        <v>1</v>
      </c>
      <c r="CF20" s="132"/>
      <c r="CG20" s="133">
        <v>2</v>
      </c>
      <c r="CH20" s="134">
        <f>IF(Q20=0,"",IF(CG20=0,"",(CG20/Q20)))</f>
        <v>0.16666666666667</v>
      </c>
      <c r="CI20" s="135">
        <v>1</v>
      </c>
      <c r="CJ20" s="136">
        <f>IFERROR(CI20/CG20,"-")</f>
        <v>0.5</v>
      </c>
      <c r="CK20" s="137">
        <v>121000</v>
      </c>
      <c r="CL20" s="138">
        <f>IFERROR(CK20/CG20,"-")</f>
        <v>60500</v>
      </c>
      <c r="CM20" s="139"/>
      <c r="CN20" s="139"/>
      <c r="CO20" s="139">
        <v>1</v>
      </c>
      <c r="CP20" s="140">
        <v>2</v>
      </c>
      <c r="CQ20" s="141">
        <v>137000</v>
      </c>
      <c r="CR20" s="141">
        <v>121000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13.970833333333</v>
      </c>
      <c r="B21" s="189" t="s">
        <v>107</v>
      </c>
      <c r="C21" s="189" t="s">
        <v>58</v>
      </c>
      <c r="D21" s="189"/>
      <c r="E21" s="189" t="s">
        <v>59</v>
      </c>
      <c r="F21" s="189" t="s">
        <v>60</v>
      </c>
      <c r="G21" s="189" t="s">
        <v>61</v>
      </c>
      <c r="H21" s="89" t="s">
        <v>62</v>
      </c>
      <c r="I21" s="89" t="s">
        <v>108</v>
      </c>
      <c r="J21" s="190" t="s">
        <v>105</v>
      </c>
      <c r="K21" s="181">
        <v>120000</v>
      </c>
      <c r="L21" s="80">
        <v>45</v>
      </c>
      <c r="M21" s="80">
        <v>0</v>
      </c>
      <c r="N21" s="80">
        <v>133</v>
      </c>
      <c r="O21" s="91">
        <v>22</v>
      </c>
      <c r="P21" s="92">
        <v>0</v>
      </c>
      <c r="Q21" s="93">
        <f>O21+P21</f>
        <v>22</v>
      </c>
      <c r="R21" s="81">
        <f>IFERROR(Q21/N21,"-")</f>
        <v>0.16541353383459</v>
      </c>
      <c r="S21" s="80">
        <v>2</v>
      </c>
      <c r="T21" s="80">
        <v>8</v>
      </c>
      <c r="U21" s="81">
        <f>IFERROR(T21/(Q21),"-")</f>
        <v>0.36363636363636</v>
      </c>
      <c r="V21" s="82">
        <f>IFERROR(K21/SUM(Q21:Q22),"-")</f>
        <v>3529.4117647059</v>
      </c>
      <c r="W21" s="83">
        <v>4</v>
      </c>
      <c r="X21" s="81">
        <f>IF(Q21=0,"-",W21/Q21)</f>
        <v>0.18181818181818</v>
      </c>
      <c r="Y21" s="186">
        <v>156000</v>
      </c>
      <c r="Z21" s="187">
        <f>IFERROR(Y21/Q21,"-")</f>
        <v>7090.9090909091</v>
      </c>
      <c r="AA21" s="187">
        <f>IFERROR(Y21/W21,"-")</f>
        <v>39000</v>
      </c>
      <c r="AB21" s="181">
        <f>SUM(Y21:Y22)-SUM(K21:K22)</f>
        <v>1556500</v>
      </c>
      <c r="AC21" s="85">
        <f>SUM(Y21:Y22)/SUM(K21:K22)</f>
        <v>13.970833333333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0.045454545454545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3</v>
      </c>
      <c r="AX21" s="107">
        <f>IF(Q21=0,"",IF(AW21=0,"",(AW21/Q21)))</f>
        <v>0.13636363636364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2</v>
      </c>
      <c r="BG21" s="113">
        <f>IF(Q21=0,"",IF(BF21=0,"",(BF21/Q21)))</f>
        <v>0.090909090909091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7</v>
      </c>
      <c r="BP21" s="120">
        <f>IF(Q21=0,"",IF(BO21=0,"",(BO21/Q21)))</f>
        <v>0.31818181818182</v>
      </c>
      <c r="BQ21" s="121">
        <v>2</v>
      </c>
      <c r="BR21" s="122">
        <f>IFERROR(BQ21/BO21,"-")</f>
        <v>0.28571428571429</v>
      </c>
      <c r="BS21" s="123">
        <v>144000</v>
      </c>
      <c r="BT21" s="124">
        <f>IFERROR(BS21/BO21,"-")</f>
        <v>20571.428571429</v>
      </c>
      <c r="BU21" s="125"/>
      <c r="BV21" s="125"/>
      <c r="BW21" s="125">
        <v>2</v>
      </c>
      <c r="BX21" s="126">
        <v>9</v>
      </c>
      <c r="BY21" s="127">
        <f>IF(Q21=0,"",IF(BX21=0,"",(BX21/Q21)))</f>
        <v>0.40909090909091</v>
      </c>
      <c r="BZ21" s="128">
        <v>2</v>
      </c>
      <c r="CA21" s="129">
        <f>IFERROR(BZ21/BX21,"-")</f>
        <v>0.22222222222222</v>
      </c>
      <c r="CB21" s="130">
        <v>12000</v>
      </c>
      <c r="CC21" s="131">
        <f>IFERROR(CB21/BX21,"-")</f>
        <v>1333.3333333333</v>
      </c>
      <c r="CD21" s="132">
        <v>1</v>
      </c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4</v>
      </c>
      <c r="CQ21" s="141">
        <v>156000</v>
      </c>
      <c r="CR21" s="141">
        <v>130000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/>
      <c r="B22" s="189" t="s">
        <v>109</v>
      </c>
      <c r="C22" s="189" t="s">
        <v>58</v>
      </c>
      <c r="D22" s="189"/>
      <c r="E22" s="189" t="s">
        <v>59</v>
      </c>
      <c r="F22" s="189" t="s">
        <v>60</v>
      </c>
      <c r="G22" s="189" t="s">
        <v>73</v>
      </c>
      <c r="H22" s="89"/>
      <c r="I22" s="89"/>
      <c r="J22" s="89"/>
      <c r="K22" s="181"/>
      <c r="L22" s="80">
        <v>50</v>
      </c>
      <c r="M22" s="80">
        <v>35</v>
      </c>
      <c r="N22" s="80">
        <v>29</v>
      </c>
      <c r="O22" s="91">
        <v>12</v>
      </c>
      <c r="P22" s="92">
        <v>0</v>
      </c>
      <c r="Q22" s="93">
        <f>O22+P22</f>
        <v>12</v>
      </c>
      <c r="R22" s="81">
        <f>IFERROR(Q22/N22,"-")</f>
        <v>0.41379310344828</v>
      </c>
      <c r="S22" s="80">
        <v>5</v>
      </c>
      <c r="T22" s="80">
        <v>0</v>
      </c>
      <c r="U22" s="81">
        <f>IFERROR(T22/(Q22),"-")</f>
        <v>0</v>
      </c>
      <c r="V22" s="82"/>
      <c r="W22" s="83">
        <v>5</v>
      </c>
      <c r="X22" s="81">
        <f>IF(Q22=0,"-",W22/Q22)</f>
        <v>0.41666666666667</v>
      </c>
      <c r="Y22" s="186">
        <v>1520500</v>
      </c>
      <c r="Z22" s="187">
        <f>IFERROR(Y22/Q22,"-")</f>
        <v>126708.33333333</v>
      </c>
      <c r="AA22" s="187">
        <f>IFERROR(Y22/W22,"-")</f>
        <v>304100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0.083333333333333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8</v>
      </c>
      <c r="BY22" s="127">
        <f>IF(Q22=0,"",IF(BX22=0,"",(BX22/Q22)))</f>
        <v>0.66666666666667</v>
      </c>
      <c r="BZ22" s="128">
        <v>4</v>
      </c>
      <c r="CA22" s="129">
        <f>IFERROR(BZ22/BX22,"-")</f>
        <v>0.5</v>
      </c>
      <c r="CB22" s="130">
        <v>536000</v>
      </c>
      <c r="CC22" s="131">
        <f>IFERROR(CB22/BX22,"-")</f>
        <v>67000</v>
      </c>
      <c r="CD22" s="132"/>
      <c r="CE22" s="132"/>
      <c r="CF22" s="132">
        <v>4</v>
      </c>
      <c r="CG22" s="133">
        <v>3</v>
      </c>
      <c r="CH22" s="134">
        <f>IF(Q22=0,"",IF(CG22=0,"",(CG22/Q22)))</f>
        <v>0.25</v>
      </c>
      <c r="CI22" s="135">
        <v>1</v>
      </c>
      <c r="CJ22" s="136">
        <f>IFERROR(CI22/CG22,"-")</f>
        <v>0.33333333333333</v>
      </c>
      <c r="CK22" s="137">
        <v>989000</v>
      </c>
      <c r="CL22" s="138">
        <f>IFERROR(CK22/CG22,"-")</f>
        <v>329666.66666667</v>
      </c>
      <c r="CM22" s="139"/>
      <c r="CN22" s="139"/>
      <c r="CO22" s="139">
        <v>1</v>
      </c>
      <c r="CP22" s="140">
        <v>5</v>
      </c>
      <c r="CQ22" s="141">
        <v>1520500</v>
      </c>
      <c r="CR22" s="141">
        <v>989000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0.66666666666667</v>
      </c>
      <c r="B23" s="189" t="s">
        <v>110</v>
      </c>
      <c r="C23" s="189" t="s">
        <v>58</v>
      </c>
      <c r="D23" s="189"/>
      <c r="E23" s="189" t="s">
        <v>79</v>
      </c>
      <c r="F23" s="189" t="s">
        <v>80</v>
      </c>
      <c r="G23" s="189" t="s">
        <v>81</v>
      </c>
      <c r="H23" s="89" t="s">
        <v>62</v>
      </c>
      <c r="I23" s="89" t="s">
        <v>108</v>
      </c>
      <c r="J23" s="191" t="s">
        <v>111</v>
      </c>
      <c r="K23" s="181">
        <v>120000</v>
      </c>
      <c r="L23" s="80">
        <v>4</v>
      </c>
      <c r="M23" s="80">
        <v>0</v>
      </c>
      <c r="N23" s="80">
        <v>34</v>
      </c>
      <c r="O23" s="91">
        <v>2</v>
      </c>
      <c r="P23" s="92">
        <v>0</v>
      </c>
      <c r="Q23" s="93">
        <f>O23+P23</f>
        <v>2</v>
      </c>
      <c r="R23" s="81">
        <f>IFERROR(Q23/N23,"-")</f>
        <v>0.058823529411765</v>
      </c>
      <c r="S23" s="80">
        <v>0</v>
      </c>
      <c r="T23" s="80">
        <v>2</v>
      </c>
      <c r="U23" s="81">
        <f>IFERROR(T23/(Q23),"-")</f>
        <v>1</v>
      </c>
      <c r="V23" s="82">
        <f>IFERROR(K23/SUM(Q23:Q24),"-")</f>
        <v>17142.857142857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-40000</v>
      </c>
      <c r="AC23" s="85">
        <f>SUM(Y23:Y24)/SUM(K23:K24)</f>
        <v>0.66666666666667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112</v>
      </c>
      <c r="C24" s="189" t="s">
        <v>58</v>
      </c>
      <c r="D24" s="189"/>
      <c r="E24" s="189" t="s">
        <v>79</v>
      </c>
      <c r="F24" s="189" t="s">
        <v>80</v>
      </c>
      <c r="G24" s="189" t="s">
        <v>73</v>
      </c>
      <c r="H24" s="89"/>
      <c r="I24" s="89"/>
      <c r="J24" s="89"/>
      <c r="K24" s="181"/>
      <c r="L24" s="80">
        <v>37</v>
      </c>
      <c r="M24" s="80">
        <v>21</v>
      </c>
      <c r="N24" s="80">
        <v>7</v>
      </c>
      <c r="O24" s="91">
        <v>5</v>
      </c>
      <c r="P24" s="92">
        <v>0</v>
      </c>
      <c r="Q24" s="93">
        <f>O24+P24</f>
        <v>5</v>
      </c>
      <c r="R24" s="81">
        <f>IFERROR(Q24/N24,"-")</f>
        <v>0.71428571428571</v>
      </c>
      <c r="S24" s="80">
        <v>2</v>
      </c>
      <c r="T24" s="80">
        <v>1</v>
      </c>
      <c r="U24" s="81">
        <f>IFERROR(T24/(Q24),"-")</f>
        <v>0.2</v>
      </c>
      <c r="V24" s="82"/>
      <c r="W24" s="83">
        <v>1</v>
      </c>
      <c r="X24" s="81">
        <f>IF(Q24=0,"-",W24/Q24)</f>
        <v>0.2</v>
      </c>
      <c r="Y24" s="186">
        <v>80000</v>
      </c>
      <c r="Z24" s="187">
        <f>IFERROR(Y24/Q24,"-")</f>
        <v>16000</v>
      </c>
      <c r="AA24" s="187">
        <f>IFERROR(Y24/W24,"-")</f>
        <v>80000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0.2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0.4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0.2</v>
      </c>
      <c r="CI24" s="135">
        <v>1</v>
      </c>
      <c r="CJ24" s="136">
        <f>IFERROR(CI24/CG24,"-")</f>
        <v>1</v>
      </c>
      <c r="CK24" s="137">
        <v>80000</v>
      </c>
      <c r="CL24" s="138">
        <f>IFERROR(CK24/CG24,"-")</f>
        <v>80000</v>
      </c>
      <c r="CM24" s="139"/>
      <c r="CN24" s="139"/>
      <c r="CO24" s="139">
        <v>1</v>
      </c>
      <c r="CP24" s="140">
        <v>1</v>
      </c>
      <c r="CQ24" s="141">
        <v>80000</v>
      </c>
      <c r="CR24" s="141">
        <v>80000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1.8454666666667</v>
      </c>
      <c r="B25" s="189" t="s">
        <v>113</v>
      </c>
      <c r="C25" s="189" t="s">
        <v>58</v>
      </c>
      <c r="D25" s="189"/>
      <c r="E25" s="189" t="s">
        <v>59</v>
      </c>
      <c r="F25" s="189" t="s">
        <v>60</v>
      </c>
      <c r="G25" s="189" t="s">
        <v>61</v>
      </c>
      <c r="H25" s="89" t="s">
        <v>66</v>
      </c>
      <c r="I25" s="89" t="s">
        <v>108</v>
      </c>
      <c r="J25" s="190" t="s">
        <v>114</v>
      </c>
      <c r="K25" s="181">
        <v>150000</v>
      </c>
      <c r="L25" s="80">
        <v>31</v>
      </c>
      <c r="M25" s="80">
        <v>0</v>
      </c>
      <c r="N25" s="80">
        <v>108</v>
      </c>
      <c r="O25" s="91">
        <v>11</v>
      </c>
      <c r="P25" s="92">
        <v>0</v>
      </c>
      <c r="Q25" s="93">
        <f>O25+P25</f>
        <v>11</v>
      </c>
      <c r="R25" s="81">
        <f>IFERROR(Q25/N25,"-")</f>
        <v>0.10185185185185</v>
      </c>
      <c r="S25" s="80">
        <v>1</v>
      </c>
      <c r="T25" s="80">
        <v>2</v>
      </c>
      <c r="U25" s="81">
        <f>IFERROR(T25/(Q25),"-")</f>
        <v>0.18181818181818</v>
      </c>
      <c r="V25" s="82">
        <f>IFERROR(K25/SUM(Q25:Q26),"-")</f>
        <v>10714.285714286</v>
      </c>
      <c r="W25" s="83">
        <v>2</v>
      </c>
      <c r="X25" s="81">
        <f>IF(Q25=0,"-",W25/Q25)</f>
        <v>0.18181818181818</v>
      </c>
      <c r="Y25" s="186">
        <v>6820</v>
      </c>
      <c r="Z25" s="187">
        <f>IFERROR(Y25/Q25,"-")</f>
        <v>620</v>
      </c>
      <c r="AA25" s="187">
        <f>IFERROR(Y25/W25,"-")</f>
        <v>3410</v>
      </c>
      <c r="AB25" s="181">
        <f>SUM(Y25:Y26)-SUM(K25:K26)</f>
        <v>126820</v>
      </c>
      <c r="AC25" s="85">
        <f>SUM(Y25:Y26)/SUM(K25:K26)</f>
        <v>1.8454666666667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0.090909090909091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0.090909090909091</v>
      </c>
      <c r="BH25" s="112">
        <v>1</v>
      </c>
      <c r="BI25" s="114">
        <f>IFERROR(BH25/BF25,"-")</f>
        <v>1</v>
      </c>
      <c r="BJ25" s="115">
        <v>820</v>
      </c>
      <c r="BK25" s="116">
        <f>IFERROR(BJ25/BF25,"-")</f>
        <v>820</v>
      </c>
      <c r="BL25" s="117">
        <v>1</v>
      </c>
      <c r="BM25" s="117"/>
      <c r="BN25" s="117"/>
      <c r="BO25" s="119">
        <v>6</v>
      </c>
      <c r="BP25" s="120">
        <f>IF(Q25=0,"",IF(BO25=0,"",(BO25/Q25)))</f>
        <v>0.54545454545455</v>
      </c>
      <c r="BQ25" s="121">
        <v>1</v>
      </c>
      <c r="BR25" s="122">
        <f>IFERROR(BQ25/BO25,"-")</f>
        <v>0.16666666666667</v>
      </c>
      <c r="BS25" s="123">
        <v>6000</v>
      </c>
      <c r="BT25" s="124">
        <f>IFERROR(BS25/BO25,"-")</f>
        <v>1000</v>
      </c>
      <c r="BU25" s="125"/>
      <c r="BV25" s="125">
        <v>1</v>
      </c>
      <c r="BW25" s="125"/>
      <c r="BX25" s="126">
        <v>3</v>
      </c>
      <c r="BY25" s="127">
        <f>IF(Q25=0,"",IF(BX25=0,"",(BX25/Q25)))</f>
        <v>0.27272727272727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6820</v>
      </c>
      <c r="CR25" s="141">
        <v>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115</v>
      </c>
      <c r="C26" s="189" t="s">
        <v>58</v>
      </c>
      <c r="D26" s="189"/>
      <c r="E26" s="189" t="s">
        <v>59</v>
      </c>
      <c r="F26" s="189" t="s">
        <v>60</v>
      </c>
      <c r="G26" s="189" t="s">
        <v>73</v>
      </c>
      <c r="H26" s="89"/>
      <c r="I26" s="89"/>
      <c r="J26" s="89"/>
      <c r="K26" s="181"/>
      <c r="L26" s="80">
        <v>38</v>
      </c>
      <c r="M26" s="80">
        <v>30</v>
      </c>
      <c r="N26" s="80">
        <v>5</v>
      </c>
      <c r="O26" s="91">
        <v>3</v>
      </c>
      <c r="P26" s="92">
        <v>0</v>
      </c>
      <c r="Q26" s="93">
        <f>O26+P26</f>
        <v>3</v>
      </c>
      <c r="R26" s="81">
        <f>IFERROR(Q26/N26,"-")</f>
        <v>0.6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1</v>
      </c>
      <c r="X26" s="81">
        <f>IF(Q26=0,"-",W26/Q26)</f>
        <v>0.33333333333333</v>
      </c>
      <c r="Y26" s="186">
        <v>270000</v>
      </c>
      <c r="Z26" s="187">
        <f>IFERROR(Y26/Q26,"-")</f>
        <v>90000</v>
      </c>
      <c r="AA26" s="187">
        <f>IFERROR(Y26/W26,"-")</f>
        <v>270000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0.33333333333333</v>
      </c>
      <c r="BQ26" s="121">
        <v>1</v>
      </c>
      <c r="BR26" s="122">
        <f>IFERROR(BQ26/BO26,"-")</f>
        <v>1</v>
      </c>
      <c r="BS26" s="123">
        <v>260000</v>
      </c>
      <c r="BT26" s="124">
        <f>IFERROR(BS26/BO26,"-")</f>
        <v>260000</v>
      </c>
      <c r="BU26" s="125"/>
      <c r="BV26" s="125"/>
      <c r="BW26" s="125">
        <v>1</v>
      </c>
      <c r="BX26" s="126">
        <v>2</v>
      </c>
      <c r="BY26" s="127">
        <f>IF(Q26=0,"",IF(BX26=0,"",(BX26/Q26)))</f>
        <v>0.66666666666667</v>
      </c>
      <c r="BZ26" s="128">
        <v>1</v>
      </c>
      <c r="CA26" s="129">
        <f>IFERROR(BZ26/BX26,"-")</f>
        <v>0.5</v>
      </c>
      <c r="CB26" s="130">
        <v>15000</v>
      </c>
      <c r="CC26" s="131">
        <f>IFERROR(CB26/BX26,"-")</f>
        <v>7500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270000</v>
      </c>
      <c r="CR26" s="141">
        <v>260000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>
        <f>AC27</f>
        <v>0.48866666666667</v>
      </c>
      <c r="B27" s="189" t="s">
        <v>116</v>
      </c>
      <c r="C27" s="189" t="s">
        <v>58</v>
      </c>
      <c r="D27" s="189"/>
      <c r="E27" s="189" t="s">
        <v>79</v>
      </c>
      <c r="F27" s="189" t="s">
        <v>80</v>
      </c>
      <c r="G27" s="189" t="s">
        <v>81</v>
      </c>
      <c r="H27" s="89" t="s">
        <v>66</v>
      </c>
      <c r="I27" s="89" t="s">
        <v>108</v>
      </c>
      <c r="J27" s="191" t="s">
        <v>111</v>
      </c>
      <c r="K27" s="181">
        <v>150000</v>
      </c>
      <c r="L27" s="80">
        <v>7</v>
      </c>
      <c r="M27" s="80">
        <v>0</v>
      </c>
      <c r="N27" s="80">
        <v>38</v>
      </c>
      <c r="O27" s="91">
        <v>2</v>
      </c>
      <c r="P27" s="92">
        <v>0</v>
      </c>
      <c r="Q27" s="93">
        <f>O27+P27</f>
        <v>2</v>
      </c>
      <c r="R27" s="81">
        <f>IFERROR(Q27/N27,"-")</f>
        <v>0.052631578947368</v>
      </c>
      <c r="S27" s="80">
        <v>1</v>
      </c>
      <c r="T27" s="80">
        <v>0</v>
      </c>
      <c r="U27" s="81">
        <f>IFERROR(T27/(Q27),"-")</f>
        <v>0</v>
      </c>
      <c r="V27" s="82">
        <f>IFERROR(K27/SUM(Q27:Q28),"-")</f>
        <v>30000</v>
      </c>
      <c r="W27" s="83">
        <v>1</v>
      </c>
      <c r="X27" s="81">
        <f>IF(Q27=0,"-",W27/Q27)</f>
        <v>0.5</v>
      </c>
      <c r="Y27" s="186">
        <v>21000</v>
      </c>
      <c r="Z27" s="187">
        <f>IFERROR(Y27/Q27,"-")</f>
        <v>10500</v>
      </c>
      <c r="AA27" s="187">
        <f>IFERROR(Y27/W27,"-")</f>
        <v>21000</v>
      </c>
      <c r="AB27" s="181">
        <f>SUM(Y27:Y28)-SUM(K27:K28)</f>
        <v>-76700</v>
      </c>
      <c r="AC27" s="85">
        <f>SUM(Y27:Y28)/SUM(K27:K28)</f>
        <v>0.48866666666667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0.5</v>
      </c>
      <c r="BZ27" s="128">
        <v>1</v>
      </c>
      <c r="CA27" s="129">
        <f>IFERROR(BZ27/BX27,"-")</f>
        <v>1</v>
      </c>
      <c r="CB27" s="130">
        <v>21000</v>
      </c>
      <c r="CC27" s="131">
        <f>IFERROR(CB27/BX27,"-")</f>
        <v>21000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21000</v>
      </c>
      <c r="CR27" s="141">
        <v>21000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117</v>
      </c>
      <c r="C28" s="189" t="s">
        <v>58</v>
      </c>
      <c r="D28" s="189"/>
      <c r="E28" s="189" t="s">
        <v>79</v>
      </c>
      <c r="F28" s="189" t="s">
        <v>80</v>
      </c>
      <c r="G28" s="189" t="s">
        <v>73</v>
      </c>
      <c r="H28" s="89"/>
      <c r="I28" s="89"/>
      <c r="J28" s="89"/>
      <c r="K28" s="181"/>
      <c r="L28" s="80">
        <v>24</v>
      </c>
      <c r="M28" s="80">
        <v>16</v>
      </c>
      <c r="N28" s="80">
        <v>4</v>
      </c>
      <c r="O28" s="91">
        <v>3</v>
      </c>
      <c r="P28" s="92">
        <v>0</v>
      </c>
      <c r="Q28" s="93">
        <f>O28+P28</f>
        <v>3</v>
      </c>
      <c r="R28" s="81">
        <f>IFERROR(Q28/N28,"-")</f>
        <v>0.75</v>
      </c>
      <c r="S28" s="80">
        <v>1</v>
      </c>
      <c r="T28" s="80">
        <v>0</v>
      </c>
      <c r="U28" s="81">
        <f>IFERROR(T28/(Q28),"-")</f>
        <v>0</v>
      </c>
      <c r="V28" s="82"/>
      <c r="W28" s="83">
        <v>1</v>
      </c>
      <c r="X28" s="81">
        <f>IF(Q28=0,"-",W28/Q28)</f>
        <v>0.33333333333333</v>
      </c>
      <c r="Y28" s="186">
        <v>52300</v>
      </c>
      <c r="Z28" s="187">
        <f>IFERROR(Y28/Q28,"-")</f>
        <v>17433.333333333</v>
      </c>
      <c r="AA28" s="187">
        <f>IFERROR(Y28/W28,"-")</f>
        <v>52300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2</v>
      </c>
      <c r="CH28" s="134">
        <f>IF(Q28=0,"",IF(CG28=0,"",(CG28/Q28)))</f>
        <v>0.66666666666667</v>
      </c>
      <c r="CI28" s="135">
        <v>1</v>
      </c>
      <c r="CJ28" s="136">
        <f>IFERROR(CI28/CG28,"-")</f>
        <v>0.5</v>
      </c>
      <c r="CK28" s="137">
        <v>52300</v>
      </c>
      <c r="CL28" s="138">
        <f>IFERROR(CK28/CG28,"-")</f>
        <v>26150</v>
      </c>
      <c r="CM28" s="139"/>
      <c r="CN28" s="139"/>
      <c r="CO28" s="139">
        <v>1</v>
      </c>
      <c r="CP28" s="140">
        <v>1</v>
      </c>
      <c r="CQ28" s="141">
        <v>52300</v>
      </c>
      <c r="CR28" s="141">
        <v>52300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0.57893333333333</v>
      </c>
      <c r="B29" s="189" t="s">
        <v>118</v>
      </c>
      <c r="C29" s="189" t="s">
        <v>58</v>
      </c>
      <c r="D29" s="189"/>
      <c r="E29" s="189" t="s">
        <v>119</v>
      </c>
      <c r="F29" s="189" t="s">
        <v>60</v>
      </c>
      <c r="G29" s="189" t="s">
        <v>61</v>
      </c>
      <c r="H29" s="89" t="s">
        <v>120</v>
      </c>
      <c r="I29" s="89" t="s">
        <v>121</v>
      </c>
      <c r="J29" s="190" t="s">
        <v>105</v>
      </c>
      <c r="K29" s="181">
        <v>150000</v>
      </c>
      <c r="L29" s="80">
        <v>14</v>
      </c>
      <c r="M29" s="80">
        <v>0</v>
      </c>
      <c r="N29" s="80">
        <v>43</v>
      </c>
      <c r="O29" s="91">
        <v>4</v>
      </c>
      <c r="P29" s="92">
        <v>0</v>
      </c>
      <c r="Q29" s="93">
        <f>O29+P29</f>
        <v>4</v>
      </c>
      <c r="R29" s="81">
        <f>IFERROR(Q29/N29,"-")</f>
        <v>0.093023255813953</v>
      </c>
      <c r="S29" s="80">
        <v>0</v>
      </c>
      <c r="T29" s="80">
        <v>0</v>
      </c>
      <c r="U29" s="81">
        <f>IFERROR(T29/(Q29),"-")</f>
        <v>0</v>
      </c>
      <c r="V29" s="82">
        <f>IFERROR(K29/SUM(Q29:Q30),"-")</f>
        <v>10000</v>
      </c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>
        <f>SUM(Y29:Y30)-SUM(K29:K30)</f>
        <v>-63160</v>
      </c>
      <c r="AC29" s="85">
        <f>SUM(Y29:Y30)/SUM(K29:K30)</f>
        <v>0.57893333333333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3</v>
      </c>
      <c r="BY29" s="127">
        <f>IF(Q29=0,"",IF(BX29=0,"",(BX29/Q29)))</f>
        <v>0.75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122</v>
      </c>
      <c r="C30" s="189" t="s">
        <v>58</v>
      </c>
      <c r="D30" s="189"/>
      <c r="E30" s="189" t="s">
        <v>119</v>
      </c>
      <c r="F30" s="189" t="s">
        <v>60</v>
      </c>
      <c r="G30" s="189" t="s">
        <v>73</v>
      </c>
      <c r="H30" s="89"/>
      <c r="I30" s="89"/>
      <c r="J30" s="89"/>
      <c r="K30" s="181"/>
      <c r="L30" s="80">
        <v>53</v>
      </c>
      <c r="M30" s="80">
        <v>41</v>
      </c>
      <c r="N30" s="80">
        <v>18</v>
      </c>
      <c r="O30" s="91">
        <v>11</v>
      </c>
      <c r="P30" s="92">
        <v>0</v>
      </c>
      <c r="Q30" s="93">
        <f>O30+P30</f>
        <v>11</v>
      </c>
      <c r="R30" s="81">
        <f>IFERROR(Q30/N30,"-")</f>
        <v>0.61111111111111</v>
      </c>
      <c r="S30" s="80">
        <v>1</v>
      </c>
      <c r="T30" s="80">
        <v>1</v>
      </c>
      <c r="U30" s="81">
        <f>IFERROR(T30/(Q30),"-")</f>
        <v>0.090909090909091</v>
      </c>
      <c r="V30" s="82"/>
      <c r="W30" s="83">
        <v>4</v>
      </c>
      <c r="X30" s="81">
        <f>IF(Q30=0,"-",W30/Q30)</f>
        <v>0.36363636363636</v>
      </c>
      <c r="Y30" s="186">
        <v>86840</v>
      </c>
      <c r="Z30" s="187">
        <f>IFERROR(Y30/Q30,"-")</f>
        <v>7894.5454545455</v>
      </c>
      <c r="AA30" s="187">
        <f>IFERROR(Y30/W30,"-")</f>
        <v>21710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3</v>
      </c>
      <c r="BP30" s="120">
        <f>IF(Q30=0,"",IF(BO30=0,"",(BO30/Q30)))</f>
        <v>0.27272727272727</v>
      </c>
      <c r="BQ30" s="121">
        <v>3</v>
      </c>
      <c r="BR30" s="122">
        <f>IFERROR(BQ30/BO30,"-")</f>
        <v>1</v>
      </c>
      <c r="BS30" s="123">
        <v>86000</v>
      </c>
      <c r="BT30" s="124">
        <f>IFERROR(BS30/BO30,"-")</f>
        <v>28666.666666667</v>
      </c>
      <c r="BU30" s="125">
        <v>1</v>
      </c>
      <c r="BV30" s="125"/>
      <c r="BW30" s="125">
        <v>2</v>
      </c>
      <c r="BX30" s="126">
        <v>5</v>
      </c>
      <c r="BY30" s="127">
        <f>IF(Q30=0,"",IF(BX30=0,"",(BX30/Q30)))</f>
        <v>0.45454545454545</v>
      </c>
      <c r="BZ30" s="128">
        <v>1</v>
      </c>
      <c r="CA30" s="129">
        <f>IFERROR(BZ30/BX30,"-")</f>
        <v>0.2</v>
      </c>
      <c r="CB30" s="130">
        <v>840</v>
      </c>
      <c r="CC30" s="131">
        <f>IFERROR(CB30/BX30,"-")</f>
        <v>168</v>
      </c>
      <c r="CD30" s="132">
        <v>1</v>
      </c>
      <c r="CE30" s="132"/>
      <c r="CF30" s="132"/>
      <c r="CG30" s="133">
        <v>3</v>
      </c>
      <c r="CH30" s="134">
        <f>IF(Q30=0,"",IF(CG30=0,"",(CG30/Q30)))</f>
        <v>0.27272727272727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4</v>
      </c>
      <c r="CQ30" s="141">
        <v>86840</v>
      </c>
      <c r="CR30" s="141">
        <v>49000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9.6133333333333</v>
      </c>
      <c r="B31" s="189" t="s">
        <v>123</v>
      </c>
      <c r="C31" s="189" t="s">
        <v>58</v>
      </c>
      <c r="D31" s="189"/>
      <c r="E31" s="189" t="s">
        <v>119</v>
      </c>
      <c r="F31" s="189" t="s">
        <v>60</v>
      </c>
      <c r="G31" s="189" t="s">
        <v>81</v>
      </c>
      <c r="H31" s="89" t="s">
        <v>124</v>
      </c>
      <c r="I31" s="89" t="s">
        <v>121</v>
      </c>
      <c r="J31" s="190" t="s">
        <v>125</v>
      </c>
      <c r="K31" s="181">
        <v>150000</v>
      </c>
      <c r="L31" s="80">
        <v>9</v>
      </c>
      <c r="M31" s="80">
        <v>0</v>
      </c>
      <c r="N31" s="80">
        <v>47</v>
      </c>
      <c r="O31" s="91">
        <v>2</v>
      </c>
      <c r="P31" s="92">
        <v>0</v>
      </c>
      <c r="Q31" s="93">
        <f>O31+P31</f>
        <v>2</v>
      </c>
      <c r="R31" s="81">
        <f>IFERROR(Q31/N31,"-")</f>
        <v>0.042553191489362</v>
      </c>
      <c r="S31" s="80">
        <v>0</v>
      </c>
      <c r="T31" s="80">
        <v>1</v>
      </c>
      <c r="U31" s="81">
        <f>IFERROR(T31/(Q31),"-")</f>
        <v>0.5</v>
      </c>
      <c r="V31" s="82">
        <f>IFERROR(K31/SUM(Q31:Q32),"-")</f>
        <v>15000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SUM(Y31:Y32)-SUM(K31:K32)</f>
        <v>1292000</v>
      </c>
      <c r="AC31" s="85">
        <f>SUM(Y31:Y32)/SUM(K31:K32)</f>
        <v>9.6133333333333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1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126</v>
      </c>
      <c r="C32" s="189" t="s">
        <v>58</v>
      </c>
      <c r="D32" s="189"/>
      <c r="E32" s="189" t="s">
        <v>119</v>
      </c>
      <c r="F32" s="189" t="s">
        <v>60</v>
      </c>
      <c r="G32" s="189" t="s">
        <v>73</v>
      </c>
      <c r="H32" s="89"/>
      <c r="I32" s="89"/>
      <c r="J32" s="89"/>
      <c r="K32" s="181"/>
      <c r="L32" s="80">
        <v>55</v>
      </c>
      <c r="M32" s="80">
        <v>46</v>
      </c>
      <c r="N32" s="80">
        <v>13</v>
      </c>
      <c r="O32" s="91">
        <v>8</v>
      </c>
      <c r="P32" s="92">
        <v>0</v>
      </c>
      <c r="Q32" s="93">
        <f>O32+P32</f>
        <v>8</v>
      </c>
      <c r="R32" s="81">
        <f>IFERROR(Q32/N32,"-")</f>
        <v>0.61538461538462</v>
      </c>
      <c r="S32" s="80">
        <v>2</v>
      </c>
      <c r="T32" s="80">
        <v>0</v>
      </c>
      <c r="U32" s="81">
        <f>IFERROR(T32/(Q32),"-")</f>
        <v>0</v>
      </c>
      <c r="V32" s="82"/>
      <c r="W32" s="83">
        <v>3</v>
      </c>
      <c r="X32" s="81">
        <f>IF(Q32=0,"-",W32/Q32)</f>
        <v>0.375</v>
      </c>
      <c r="Y32" s="186">
        <v>1442000</v>
      </c>
      <c r="Z32" s="187">
        <f>IFERROR(Y32/Q32,"-")</f>
        <v>180250</v>
      </c>
      <c r="AA32" s="187">
        <f>IFERROR(Y32/W32,"-")</f>
        <v>480666.66666667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0.125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0.125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0.125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2</v>
      </c>
      <c r="BY32" s="127">
        <f>IF(Q32=0,"",IF(BX32=0,"",(BX32/Q32)))</f>
        <v>0.25</v>
      </c>
      <c r="BZ32" s="128">
        <v>2</v>
      </c>
      <c r="CA32" s="129">
        <f>IFERROR(BZ32/BX32,"-")</f>
        <v>1</v>
      </c>
      <c r="CB32" s="130">
        <v>1439000</v>
      </c>
      <c r="CC32" s="131">
        <f>IFERROR(CB32/BX32,"-")</f>
        <v>719500</v>
      </c>
      <c r="CD32" s="132">
        <v>1</v>
      </c>
      <c r="CE32" s="132"/>
      <c r="CF32" s="132">
        <v>1</v>
      </c>
      <c r="CG32" s="133">
        <v>3</v>
      </c>
      <c r="CH32" s="134">
        <f>IF(Q32=0,"",IF(CG32=0,"",(CG32/Q32)))</f>
        <v>0.375</v>
      </c>
      <c r="CI32" s="135">
        <v>2</v>
      </c>
      <c r="CJ32" s="136">
        <f>IFERROR(CI32/CG32,"-")</f>
        <v>0.66666666666667</v>
      </c>
      <c r="CK32" s="137">
        <v>18000</v>
      </c>
      <c r="CL32" s="138">
        <f>IFERROR(CK32/CG32,"-")</f>
        <v>6000</v>
      </c>
      <c r="CM32" s="139">
        <v>1</v>
      </c>
      <c r="CN32" s="139"/>
      <c r="CO32" s="139">
        <v>1</v>
      </c>
      <c r="CP32" s="140">
        <v>3</v>
      </c>
      <c r="CQ32" s="141">
        <v>1442000</v>
      </c>
      <c r="CR32" s="141">
        <v>1434000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1.2666666666667</v>
      </c>
      <c r="B33" s="189" t="s">
        <v>127</v>
      </c>
      <c r="C33" s="189" t="s">
        <v>58</v>
      </c>
      <c r="D33" s="189"/>
      <c r="E33" s="189" t="s">
        <v>59</v>
      </c>
      <c r="F33" s="189" t="s">
        <v>60</v>
      </c>
      <c r="G33" s="189" t="s">
        <v>61</v>
      </c>
      <c r="H33" s="89" t="s">
        <v>128</v>
      </c>
      <c r="I33" s="89" t="s">
        <v>63</v>
      </c>
      <c r="J33" s="190" t="s">
        <v>114</v>
      </c>
      <c r="K33" s="181">
        <v>120000</v>
      </c>
      <c r="L33" s="80">
        <v>28</v>
      </c>
      <c r="M33" s="80">
        <v>0</v>
      </c>
      <c r="N33" s="80">
        <v>161</v>
      </c>
      <c r="O33" s="91">
        <v>8</v>
      </c>
      <c r="P33" s="92">
        <v>0</v>
      </c>
      <c r="Q33" s="93">
        <f>O33+P33</f>
        <v>8</v>
      </c>
      <c r="R33" s="81">
        <f>IFERROR(Q33/N33,"-")</f>
        <v>0.049689440993789</v>
      </c>
      <c r="S33" s="80">
        <v>1</v>
      </c>
      <c r="T33" s="80">
        <v>3</v>
      </c>
      <c r="U33" s="81">
        <f>IFERROR(T33/(Q33),"-")</f>
        <v>0.375</v>
      </c>
      <c r="V33" s="82">
        <f>IFERROR(K33/SUM(Q33:Q34),"-")</f>
        <v>10000</v>
      </c>
      <c r="W33" s="83">
        <v>2</v>
      </c>
      <c r="X33" s="81">
        <f>IF(Q33=0,"-",W33/Q33)</f>
        <v>0.25</v>
      </c>
      <c r="Y33" s="186">
        <v>31000</v>
      </c>
      <c r="Z33" s="187">
        <f>IFERROR(Y33/Q33,"-")</f>
        <v>3875</v>
      </c>
      <c r="AA33" s="187">
        <f>IFERROR(Y33/W33,"-")</f>
        <v>15500</v>
      </c>
      <c r="AB33" s="181">
        <f>SUM(Y33:Y34)-SUM(K33:K34)</f>
        <v>32000</v>
      </c>
      <c r="AC33" s="85">
        <f>SUM(Y33:Y34)/SUM(K33:K34)</f>
        <v>1.2666666666667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2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3</v>
      </c>
      <c r="BP33" s="120">
        <f>IF(Q33=0,"",IF(BO33=0,"",(BO33/Q33)))</f>
        <v>0.375</v>
      </c>
      <c r="BQ33" s="121">
        <v>1</v>
      </c>
      <c r="BR33" s="122">
        <f>IFERROR(BQ33/BO33,"-")</f>
        <v>0.33333333333333</v>
      </c>
      <c r="BS33" s="123">
        <v>10000</v>
      </c>
      <c r="BT33" s="124">
        <f>IFERROR(BS33/BO33,"-")</f>
        <v>3333.3333333333</v>
      </c>
      <c r="BU33" s="125">
        <v>1</v>
      </c>
      <c r="BV33" s="125"/>
      <c r="BW33" s="125"/>
      <c r="BX33" s="126">
        <v>2</v>
      </c>
      <c r="BY33" s="127">
        <f>IF(Q33=0,"",IF(BX33=0,"",(BX33/Q33)))</f>
        <v>0.25</v>
      </c>
      <c r="BZ33" s="128">
        <v>1</v>
      </c>
      <c r="CA33" s="129">
        <f>IFERROR(BZ33/BX33,"-")</f>
        <v>0.5</v>
      </c>
      <c r="CB33" s="130">
        <v>21000</v>
      </c>
      <c r="CC33" s="131">
        <f>IFERROR(CB33/BX33,"-")</f>
        <v>10500</v>
      </c>
      <c r="CD33" s="132"/>
      <c r="CE33" s="132"/>
      <c r="CF33" s="132">
        <v>1</v>
      </c>
      <c r="CG33" s="133">
        <v>1</v>
      </c>
      <c r="CH33" s="134">
        <f>IF(Q33=0,"",IF(CG33=0,"",(CG33/Q33)))</f>
        <v>0.125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2</v>
      </c>
      <c r="CQ33" s="141">
        <v>31000</v>
      </c>
      <c r="CR33" s="141">
        <v>21000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59</v>
      </c>
      <c r="F34" s="189" t="s">
        <v>60</v>
      </c>
      <c r="G34" s="189" t="s">
        <v>73</v>
      </c>
      <c r="H34" s="89"/>
      <c r="I34" s="89"/>
      <c r="J34" s="89"/>
      <c r="K34" s="181"/>
      <c r="L34" s="80">
        <v>49</v>
      </c>
      <c r="M34" s="80">
        <v>35</v>
      </c>
      <c r="N34" s="80">
        <v>10</v>
      </c>
      <c r="O34" s="91">
        <v>4</v>
      </c>
      <c r="P34" s="92">
        <v>0</v>
      </c>
      <c r="Q34" s="93">
        <f>O34+P34</f>
        <v>4</v>
      </c>
      <c r="R34" s="81">
        <f>IFERROR(Q34/N34,"-")</f>
        <v>0.4</v>
      </c>
      <c r="S34" s="80">
        <v>1</v>
      </c>
      <c r="T34" s="80">
        <v>0</v>
      </c>
      <c r="U34" s="81">
        <f>IFERROR(T34/(Q34),"-")</f>
        <v>0</v>
      </c>
      <c r="V34" s="82"/>
      <c r="W34" s="83">
        <v>1</v>
      </c>
      <c r="X34" s="81">
        <f>IF(Q34=0,"-",W34/Q34)</f>
        <v>0.25</v>
      </c>
      <c r="Y34" s="186">
        <v>121000</v>
      </c>
      <c r="Z34" s="187">
        <f>IFERROR(Y34/Q34,"-")</f>
        <v>30250</v>
      </c>
      <c r="AA34" s="187">
        <f>IFERROR(Y34/W34,"-")</f>
        <v>121000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0.75</v>
      </c>
      <c r="BZ34" s="128">
        <v>2</v>
      </c>
      <c r="CA34" s="129">
        <f>IFERROR(BZ34/BX34,"-")</f>
        <v>0.66666666666667</v>
      </c>
      <c r="CB34" s="130">
        <v>124000</v>
      </c>
      <c r="CC34" s="131">
        <f>IFERROR(CB34/BX34,"-")</f>
        <v>41333.333333333</v>
      </c>
      <c r="CD34" s="132">
        <v>1</v>
      </c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121000</v>
      </c>
      <c r="CR34" s="141">
        <v>121000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>
        <f>AC35</f>
        <v>0</v>
      </c>
      <c r="B35" s="189" t="s">
        <v>130</v>
      </c>
      <c r="C35" s="189" t="s">
        <v>58</v>
      </c>
      <c r="D35" s="189"/>
      <c r="E35" s="189" t="s">
        <v>79</v>
      </c>
      <c r="F35" s="189" t="s">
        <v>80</v>
      </c>
      <c r="G35" s="189" t="s">
        <v>81</v>
      </c>
      <c r="H35" s="89" t="s">
        <v>128</v>
      </c>
      <c r="I35" s="89" t="s">
        <v>63</v>
      </c>
      <c r="J35" s="191" t="s">
        <v>131</v>
      </c>
      <c r="K35" s="181">
        <v>120000</v>
      </c>
      <c r="L35" s="80">
        <v>6</v>
      </c>
      <c r="M35" s="80">
        <v>0</v>
      </c>
      <c r="N35" s="80">
        <v>34</v>
      </c>
      <c r="O35" s="91">
        <v>1</v>
      </c>
      <c r="P35" s="92">
        <v>0</v>
      </c>
      <c r="Q35" s="93">
        <f>O35+P35</f>
        <v>1</v>
      </c>
      <c r="R35" s="81">
        <f>IFERROR(Q35/N35,"-")</f>
        <v>0.029411764705882</v>
      </c>
      <c r="S35" s="80">
        <v>0</v>
      </c>
      <c r="T35" s="80">
        <v>0</v>
      </c>
      <c r="U35" s="81">
        <f>IFERROR(T35/(Q35),"-")</f>
        <v>0</v>
      </c>
      <c r="V35" s="82">
        <f>IFERROR(K35/SUM(Q35:Q36),"-")</f>
        <v>20000</v>
      </c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>
        <f>SUM(Y35:Y36)-SUM(K35:K36)</f>
        <v>-120000</v>
      </c>
      <c r="AC35" s="85">
        <f>SUM(Y35:Y36)/SUM(K35:K36)</f>
        <v>0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1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79</v>
      </c>
      <c r="F36" s="189" t="s">
        <v>80</v>
      </c>
      <c r="G36" s="189" t="s">
        <v>73</v>
      </c>
      <c r="H36" s="89"/>
      <c r="I36" s="89"/>
      <c r="J36" s="89"/>
      <c r="K36" s="181"/>
      <c r="L36" s="80">
        <v>45</v>
      </c>
      <c r="M36" s="80">
        <v>25</v>
      </c>
      <c r="N36" s="80">
        <v>5</v>
      </c>
      <c r="O36" s="91">
        <v>5</v>
      </c>
      <c r="P36" s="92">
        <v>0</v>
      </c>
      <c r="Q36" s="93">
        <f>O36+P36</f>
        <v>5</v>
      </c>
      <c r="R36" s="81">
        <f>IFERROR(Q36/N36,"-")</f>
        <v>1</v>
      </c>
      <c r="S36" s="80">
        <v>1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3</v>
      </c>
      <c r="BP36" s="120">
        <f>IF(Q36=0,"",IF(BO36=0,"",(BO36/Q36)))</f>
        <v>0.6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0.2</v>
      </c>
      <c r="BZ36" s="128">
        <v>1</v>
      </c>
      <c r="CA36" s="129">
        <f>IFERROR(BZ36/BX36,"-")</f>
        <v>1</v>
      </c>
      <c r="CB36" s="130">
        <v>113000</v>
      </c>
      <c r="CC36" s="131">
        <f>IFERROR(CB36/BX36,"-")</f>
        <v>113000</v>
      </c>
      <c r="CD36" s="132"/>
      <c r="CE36" s="132"/>
      <c r="CF36" s="132">
        <v>1</v>
      </c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>
        <v>113000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1.6833333333333</v>
      </c>
      <c r="B37" s="189" t="s">
        <v>133</v>
      </c>
      <c r="C37" s="189" t="s">
        <v>58</v>
      </c>
      <c r="D37" s="189"/>
      <c r="E37" s="189" t="s">
        <v>83</v>
      </c>
      <c r="F37" s="189" t="s">
        <v>84</v>
      </c>
      <c r="G37" s="189" t="s">
        <v>61</v>
      </c>
      <c r="H37" s="89" t="s">
        <v>128</v>
      </c>
      <c r="I37" s="89" t="s">
        <v>63</v>
      </c>
      <c r="J37" s="190" t="s">
        <v>125</v>
      </c>
      <c r="K37" s="181">
        <v>120000</v>
      </c>
      <c r="L37" s="80">
        <v>16</v>
      </c>
      <c r="M37" s="80">
        <v>0</v>
      </c>
      <c r="N37" s="80">
        <v>74</v>
      </c>
      <c r="O37" s="91">
        <v>7</v>
      </c>
      <c r="P37" s="92">
        <v>0</v>
      </c>
      <c r="Q37" s="93">
        <f>O37+P37</f>
        <v>7</v>
      </c>
      <c r="R37" s="81">
        <f>IFERROR(Q37/N37,"-")</f>
        <v>0.094594594594595</v>
      </c>
      <c r="S37" s="80">
        <v>1</v>
      </c>
      <c r="T37" s="80">
        <v>2</v>
      </c>
      <c r="U37" s="81">
        <f>IFERROR(T37/(Q37),"-")</f>
        <v>0.28571428571429</v>
      </c>
      <c r="V37" s="82">
        <f>IFERROR(K37/SUM(Q37:Q38),"-")</f>
        <v>12000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82000</v>
      </c>
      <c r="AC37" s="85">
        <f>SUM(Y37:Y38)/SUM(K37:K38)</f>
        <v>1.6833333333333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3</v>
      </c>
      <c r="BG37" s="113">
        <f>IF(Q37=0,"",IF(BF37=0,"",(BF37/Q37)))</f>
        <v>0.42857142857143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0.14285714285714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0.28571428571429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0.14285714285714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134</v>
      </c>
      <c r="C38" s="189" t="s">
        <v>58</v>
      </c>
      <c r="D38" s="189"/>
      <c r="E38" s="189" t="s">
        <v>83</v>
      </c>
      <c r="F38" s="189" t="s">
        <v>84</v>
      </c>
      <c r="G38" s="189" t="s">
        <v>73</v>
      </c>
      <c r="H38" s="89"/>
      <c r="I38" s="89"/>
      <c r="J38" s="89"/>
      <c r="K38" s="181"/>
      <c r="L38" s="80">
        <v>25</v>
      </c>
      <c r="M38" s="80">
        <v>23</v>
      </c>
      <c r="N38" s="80">
        <v>7</v>
      </c>
      <c r="O38" s="91">
        <v>3</v>
      </c>
      <c r="P38" s="92">
        <v>0</v>
      </c>
      <c r="Q38" s="93">
        <f>O38+P38</f>
        <v>3</v>
      </c>
      <c r="R38" s="81">
        <f>IFERROR(Q38/N38,"-")</f>
        <v>0.42857142857143</v>
      </c>
      <c r="S38" s="80">
        <v>1</v>
      </c>
      <c r="T38" s="80">
        <v>2</v>
      </c>
      <c r="U38" s="81">
        <f>IFERROR(T38/(Q38),"-")</f>
        <v>0.66666666666667</v>
      </c>
      <c r="V38" s="82"/>
      <c r="W38" s="83">
        <v>2</v>
      </c>
      <c r="X38" s="81">
        <f>IF(Q38=0,"-",W38/Q38)</f>
        <v>0.66666666666667</v>
      </c>
      <c r="Y38" s="186">
        <v>202000</v>
      </c>
      <c r="Z38" s="187">
        <f>IFERROR(Y38/Q38,"-")</f>
        <v>67333.333333333</v>
      </c>
      <c r="AA38" s="187">
        <f>IFERROR(Y38/W38,"-")</f>
        <v>101000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0.33333333333333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0.33333333333333</v>
      </c>
      <c r="BZ38" s="128">
        <v>1</v>
      </c>
      <c r="CA38" s="129">
        <f>IFERROR(BZ38/BX38,"-")</f>
        <v>1</v>
      </c>
      <c r="CB38" s="130">
        <v>197000</v>
      </c>
      <c r="CC38" s="131">
        <f>IFERROR(CB38/BX38,"-")</f>
        <v>197000</v>
      </c>
      <c r="CD38" s="132"/>
      <c r="CE38" s="132"/>
      <c r="CF38" s="132">
        <v>1</v>
      </c>
      <c r="CG38" s="133">
        <v>1</v>
      </c>
      <c r="CH38" s="134">
        <f>IF(Q38=0,"",IF(CG38=0,"",(CG38/Q38)))</f>
        <v>0.33333333333333</v>
      </c>
      <c r="CI38" s="135">
        <v>1</v>
      </c>
      <c r="CJ38" s="136">
        <f>IFERROR(CI38/CG38,"-")</f>
        <v>1</v>
      </c>
      <c r="CK38" s="137">
        <v>5000</v>
      </c>
      <c r="CL38" s="138">
        <f>IFERROR(CK38/CG38,"-")</f>
        <v>5000</v>
      </c>
      <c r="CM38" s="139">
        <v>1</v>
      </c>
      <c r="CN38" s="139"/>
      <c r="CO38" s="139"/>
      <c r="CP38" s="140">
        <v>2</v>
      </c>
      <c r="CQ38" s="141">
        <v>202000</v>
      </c>
      <c r="CR38" s="141">
        <v>197000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0.87333333333333</v>
      </c>
      <c r="B39" s="189" t="s">
        <v>135</v>
      </c>
      <c r="C39" s="189" t="s">
        <v>58</v>
      </c>
      <c r="D39" s="189"/>
      <c r="E39" s="189" t="s">
        <v>59</v>
      </c>
      <c r="F39" s="189" t="s">
        <v>60</v>
      </c>
      <c r="G39" s="189" t="s">
        <v>61</v>
      </c>
      <c r="H39" s="89" t="s">
        <v>136</v>
      </c>
      <c r="I39" s="89" t="s">
        <v>63</v>
      </c>
      <c r="J39" s="190" t="s">
        <v>114</v>
      </c>
      <c r="K39" s="181">
        <v>150000</v>
      </c>
      <c r="L39" s="80">
        <v>29</v>
      </c>
      <c r="M39" s="80">
        <v>0</v>
      </c>
      <c r="N39" s="80">
        <v>144</v>
      </c>
      <c r="O39" s="91">
        <v>13</v>
      </c>
      <c r="P39" s="92">
        <v>0</v>
      </c>
      <c r="Q39" s="93">
        <f>O39+P39</f>
        <v>13</v>
      </c>
      <c r="R39" s="81">
        <f>IFERROR(Q39/N39,"-")</f>
        <v>0.090277777777778</v>
      </c>
      <c r="S39" s="80">
        <v>1</v>
      </c>
      <c r="T39" s="80">
        <v>3</v>
      </c>
      <c r="U39" s="81">
        <f>IFERROR(T39/(Q39),"-")</f>
        <v>0.23076923076923</v>
      </c>
      <c r="V39" s="82">
        <f>IFERROR(K39/SUM(Q39:Q40),"-")</f>
        <v>10000</v>
      </c>
      <c r="W39" s="83">
        <v>1</v>
      </c>
      <c r="X39" s="81">
        <f>IF(Q39=0,"-",W39/Q39)</f>
        <v>0.076923076923077</v>
      </c>
      <c r="Y39" s="186">
        <v>10000</v>
      </c>
      <c r="Z39" s="187">
        <f>IFERROR(Y39/Q39,"-")</f>
        <v>769.23076923077</v>
      </c>
      <c r="AA39" s="187">
        <f>IFERROR(Y39/W39,"-")</f>
        <v>10000</v>
      </c>
      <c r="AB39" s="181">
        <f>SUM(Y39:Y40)-SUM(K39:K40)</f>
        <v>-19000</v>
      </c>
      <c r="AC39" s="85">
        <f>SUM(Y39:Y40)/SUM(K39:K40)</f>
        <v>0.87333333333333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2</v>
      </c>
      <c r="AO39" s="101">
        <f>IF(Q39=0,"",IF(AN39=0,"",(AN39/Q39)))</f>
        <v>0.15384615384615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>
        <v>1</v>
      </c>
      <c r="AX39" s="107">
        <f>IF(Q39=0,"",IF(AW39=0,"",(AW39/Q39)))</f>
        <v>0.076923076923077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4</v>
      </c>
      <c r="BG39" s="113">
        <f>IF(Q39=0,"",IF(BF39=0,"",(BF39/Q39)))</f>
        <v>0.30769230769231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3</v>
      </c>
      <c r="BP39" s="120">
        <f>IF(Q39=0,"",IF(BO39=0,"",(BO39/Q39)))</f>
        <v>0.23076923076923</v>
      </c>
      <c r="BQ39" s="121">
        <v>1</v>
      </c>
      <c r="BR39" s="122">
        <f>IFERROR(BQ39/BO39,"-")</f>
        <v>0.33333333333333</v>
      </c>
      <c r="BS39" s="123">
        <v>6000</v>
      </c>
      <c r="BT39" s="124">
        <f>IFERROR(BS39/BO39,"-")</f>
        <v>2000</v>
      </c>
      <c r="BU39" s="125"/>
      <c r="BV39" s="125">
        <v>1</v>
      </c>
      <c r="BW39" s="125"/>
      <c r="BX39" s="126">
        <v>3</v>
      </c>
      <c r="BY39" s="127">
        <f>IF(Q39=0,"",IF(BX39=0,"",(BX39/Q39)))</f>
        <v>0.23076923076923</v>
      </c>
      <c r="BZ39" s="128">
        <v>1</v>
      </c>
      <c r="CA39" s="129">
        <f>IFERROR(BZ39/BX39,"-")</f>
        <v>0.33333333333333</v>
      </c>
      <c r="CB39" s="130">
        <v>10000</v>
      </c>
      <c r="CC39" s="131">
        <f>IFERROR(CB39/BX39,"-")</f>
        <v>3333.3333333333</v>
      </c>
      <c r="CD39" s="132"/>
      <c r="CE39" s="132">
        <v>1</v>
      </c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10000</v>
      </c>
      <c r="CR39" s="141">
        <v>10000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59</v>
      </c>
      <c r="F40" s="189" t="s">
        <v>60</v>
      </c>
      <c r="G40" s="189" t="s">
        <v>73</v>
      </c>
      <c r="H40" s="89"/>
      <c r="I40" s="89"/>
      <c r="J40" s="89"/>
      <c r="K40" s="181"/>
      <c r="L40" s="80">
        <v>22</v>
      </c>
      <c r="M40" s="80">
        <v>20</v>
      </c>
      <c r="N40" s="80">
        <v>10</v>
      </c>
      <c r="O40" s="91">
        <v>2</v>
      </c>
      <c r="P40" s="92">
        <v>0</v>
      </c>
      <c r="Q40" s="93">
        <f>O40+P40</f>
        <v>2</v>
      </c>
      <c r="R40" s="81">
        <f>IFERROR(Q40/N40,"-")</f>
        <v>0.2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0.5</v>
      </c>
      <c r="Y40" s="186">
        <v>121000</v>
      </c>
      <c r="Z40" s="187">
        <f>IFERROR(Y40/Q40,"-")</f>
        <v>60500</v>
      </c>
      <c r="AA40" s="187">
        <f>IFERROR(Y40/W40,"-")</f>
        <v>121000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0.5</v>
      </c>
      <c r="BH40" s="112">
        <v>1</v>
      </c>
      <c r="BI40" s="114">
        <f>IFERROR(BH40/BF40,"-")</f>
        <v>1</v>
      </c>
      <c r="BJ40" s="115">
        <v>121000</v>
      </c>
      <c r="BK40" s="116">
        <f>IFERROR(BJ40/BF40,"-")</f>
        <v>121000</v>
      </c>
      <c r="BL40" s="117"/>
      <c r="BM40" s="117"/>
      <c r="BN40" s="117">
        <v>1</v>
      </c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0.5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1</v>
      </c>
      <c r="CQ40" s="141">
        <v>121000</v>
      </c>
      <c r="CR40" s="141">
        <v>121000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>
        <f>AC41</f>
        <v>0.18888888888889</v>
      </c>
      <c r="B41" s="189" t="s">
        <v>138</v>
      </c>
      <c r="C41" s="189" t="s">
        <v>58</v>
      </c>
      <c r="D41" s="189"/>
      <c r="E41" s="189" t="s">
        <v>139</v>
      </c>
      <c r="F41" s="189" t="s">
        <v>140</v>
      </c>
      <c r="G41" s="189" t="s">
        <v>61</v>
      </c>
      <c r="H41" s="89" t="s">
        <v>136</v>
      </c>
      <c r="I41" s="89" t="s">
        <v>108</v>
      </c>
      <c r="J41" s="89" t="s">
        <v>141</v>
      </c>
      <c r="K41" s="181">
        <v>90000</v>
      </c>
      <c r="L41" s="80">
        <v>1</v>
      </c>
      <c r="M41" s="80">
        <v>0</v>
      </c>
      <c r="N41" s="80">
        <v>15</v>
      </c>
      <c r="O41" s="91">
        <v>1</v>
      </c>
      <c r="P41" s="92">
        <v>0</v>
      </c>
      <c r="Q41" s="93">
        <f>O41+P41</f>
        <v>1</v>
      </c>
      <c r="R41" s="81">
        <f>IFERROR(Q41/N41,"-")</f>
        <v>0.066666666666667</v>
      </c>
      <c r="S41" s="80">
        <v>0</v>
      </c>
      <c r="T41" s="80">
        <v>1</v>
      </c>
      <c r="U41" s="81">
        <f>IFERROR(T41/(Q41),"-")</f>
        <v>1</v>
      </c>
      <c r="V41" s="82">
        <f>IFERROR(K41/SUM(Q41:Q42),"-")</f>
        <v>18000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SUM(Y41:Y42)-SUM(K41:K42)</f>
        <v>-73000</v>
      </c>
      <c r="AC41" s="85">
        <f>SUM(Y41:Y42)/SUM(K41:K42)</f>
        <v>0.18888888888889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142</v>
      </c>
      <c r="C42" s="189" t="s">
        <v>58</v>
      </c>
      <c r="D42" s="189"/>
      <c r="E42" s="189" t="s">
        <v>139</v>
      </c>
      <c r="F42" s="189" t="s">
        <v>140</v>
      </c>
      <c r="G42" s="189" t="s">
        <v>73</v>
      </c>
      <c r="H42" s="89"/>
      <c r="I42" s="89"/>
      <c r="J42" s="89"/>
      <c r="K42" s="181"/>
      <c r="L42" s="80">
        <v>10</v>
      </c>
      <c r="M42" s="80">
        <v>10</v>
      </c>
      <c r="N42" s="80">
        <v>4</v>
      </c>
      <c r="O42" s="91">
        <v>4</v>
      </c>
      <c r="P42" s="92">
        <v>0</v>
      </c>
      <c r="Q42" s="93">
        <f>O42+P42</f>
        <v>4</v>
      </c>
      <c r="R42" s="81">
        <f>IFERROR(Q42/N42,"-")</f>
        <v>1</v>
      </c>
      <c r="S42" s="80">
        <v>0</v>
      </c>
      <c r="T42" s="80">
        <v>2</v>
      </c>
      <c r="U42" s="81">
        <f>IFERROR(T42/(Q42),"-")</f>
        <v>0.5</v>
      </c>
      <c r="V42" s="82"/>
      <c r="W42" s="83">
        <v>1</v>
      </c>
      <c r="X42" s="81">
        <f>IF(Q42=0,"-",W42/Q42)</f>
        <v>0.25</v>
      </c>
      <c r="Y42" s="186">
        <v>17000</v>
      </c>
      <c r="Z42" s="187">
        <f>IFERROR(Y42/Q42,"-")</f>
        <v>4250</v>
      </c>
      <c r="AA42" s="187">
        <f>IFERROR(Y42/W42,"-")</f>
        <v>17000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0.25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1</v>
      </c>
      <c r="BY42" s="127">
        <f>IF(Q42=0,"",IF(BX42=0,"",(BX42/Q42)))</f>
        <v>0.25</v>
      </c>
      <c r="BZ42" s="128">
        <v>1</v>
      </c>
      <c r="CA42" s="129">
        <f>IFERROR(BZ42/BX42,"-")</f>
        <v>1</v>
      </c>
      <c r="CB42" s="130">
        <v>17000</v>
      </c>
      <c r="CC42" s="131">
        <f>IFERROR(CB42/BX42,"-")</f>
        <v>17000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17000</v>
      </c>
      <c r="CR42" s="141">
        <v>17000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0.26153846153846</v>
      </c>
      <c r="B43" s="189" t="s">
        <v>143</v>
      </c>
      <c r="C43" s="189" t="s">
        <v>58</v>
      </c>
      <c r="D43" s="189"/>
      <c r="E43" s="189" t="s">
        <v>144</v>
      </c>
      <c r="F43" s="189" t="s">
        <v>84</v>
      </c>
      <c r="G43" s="189" t="s">
        <v>61</v>
      </c>
      <c r="H43" s="89" t="s">
        <v>103</v>
      </c>
      <c r="I43" s="89" t="s">
        <v>145</v>
      </c>
      <c r="J43" s="191" t="s">
        <v>146</v>
      </c>
      <c r="K43" s="181">
        <v>65000</v>
      </c>
      <c r="L43" s="80">
        <v>25</v>
      </c>
      <c r="M43" s="80">
        <v>0</v>
      </c>
      <c r="N43" s="80">
        <v>69</v>
      </c>
      <c r="O43" s="91">
        <v>6</v>
      </c>
      <c r="P43" s="92">
        <v>0</v>
      </c>
      <c r="Q43" s="93">
        <f>O43+P43</f>
        <v>6</v>
      </c>
      <c r="R43" s="81">
        <f>IFERROR(Q43/N43,"-")</f>
        <v>0.08695652173913</v>
      </c>
      <c r="S43" s="80">
        <v>1</v>
      </c>
      <c r="T43" s="80">
        <v>3</v>
      </c>
      <c r="U43" s="81">
        <f>IFERROR(T43/(Q43),"-")</f>
        <v>0.5</v>
      </c>
      <c r="V43" s="82">
        <f>IFERROR(K43/SUM(Q43:Q44),"-")</f>
        <v>8125</v>
      </c>
      <c r="W43" s="83">
        <v>2</v>
      </c>
      <c r="X43" s="81">
        <f>IF(Q43=0,"-",W43/Q43)</f>
        <v>0.33333333333333</v>
      </c>
      <c r="Y43" s="186">
        <v>11000</v>
      </c>
      <c r="Z43" s="187">
        <f>IFERROR(Y43/Q43,"-")</f>
        <v>1833.3333333333</v>
      </c>
      <c r="AA43" s="187">
        <f>IFERROR(Y43/W43,"-")</f>
        <v>5500</v>
      </c>
      <c r="AB43" s="181">
        <f>SUM(Y43:Y44)-SUM(K43:K44)</f>
        <v>-48000</v>
      </c>
      <c r="AC43" s="85">
        <f>SUM(Y43:Y44)/SUM(K43:K44)</f>
        <v>0.26153846153846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0.16666666666667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3</v>
      </c>
      <c r="BP43" s="120">
        <f>IF(Q43=0,"",IF(BO43=0,"",(BO43/Q43)))</f>
        <v>0.5</v>
      </c>
      <c r="BQ43" s="121">
        <v>1</v>
      </c>
      <c r="BR43" s="122">
        <f>IFERROR(BQ43/BO43,"-")</f>
        <v>0.33333333333333</v>
      </c>
      <c r="BS43" s="123">
        <v>5000</v>
      </c>
      <c r="BT43" s="124">
        <f>IFERROR(BS43/BO43,"-")</f>
        <v>1666.6666666667</v>
      </c>
      <c r="BU43" s="125">
        <v>1</v>
      </c>
      <c r="BV43" s="125"/>
      <c r="BW43" s="125"/>
      <c r="BX43" s="126">
        <v>2</v>
      </c>
      <c r="BY43" s="127">
        <f>IF(Q43=0,"",IF(BX43=0,"",(BX43/Q43)))</f>
        <v>0.33333333333333</v>
      </c>
      <c r="BZ43" s="128">
        <v>1</v>
      </c>
      <c r="CA43" s="129">
        <f>IFERROR(BZ43/BX43,"-")</f>
        <v>0.5</v>
      </c>
      <c r="CB43" s="130">
        <v>6000</v>
      </c>
      <c r="CC43" s="131">
        <f>IFERROR(CB43/BX43,"-")</f>
        <v>3000</v>
      </c>
      <c r="CD43" s="132"/>
      <c r="CE43" s="132">
        <v>1</v>
      </c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2</v>
      </c>
      <c r="CQ43" s="141">
        <v>11000</v>
      </c>
      <c r="CR43" s="141">
        <v>6000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147</v>
      </c>
      <c r="C44" s="189" t="s">
        <v>58</v>
      </c>
      <c r="D44" s="189"/>
      <c r="E44" s="189" t="s">
        <v>144</v>
      </c>
      <c r="F44" s="189" t="s">
        <v>84</v>
      </c>
      <c r="G44" s="189" t="s">
        <v>73</v>
      </c>
      <c r="H44" s="89"/>
      <c r="I44" s="89"/>
      <c r="J44" s="89"/>
      <c r="K44" s="181"/>
      <c r="L44" s="80">
        <v>21</v>
      </c>
      <c r="M44" s="80">
        <v>20</v>
      </c>
      <c r="N44" s="80">
        <v>3</v>
      </c>
      <c r="O44" s="91">
        <v>2</v>
      </c>
      <c r="P44" s="92">
        <v>0</v>
      </c>
      <c r="Q44" s="93">
        <f>O44+P44</f>
        <v>2</v>
      </c>
      <c r="R44" s="81">
        <f>IFERROR(Q44/N44,"-")</f>
        <v>0.66666666666667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0.5</v>
      </c>
      <c r="Y44" s="186">
        <v>6000</v>
      </c>
      <c r="Z44" s="187">
        <f>IFERROR(Y44/Q44,"-")</f>
        <v>3000</v>
      </c>
      <c r="AA44" s="187">
        <f>IFERROR(Y44/W44,"-")</f>
        <v>6000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1</v>
      </c>
      <c r="BQ44" s="121">
        <v>1</v>
      </c>
      <c r="BR44" s="122">
        <f>IFERROR(BQ44/BO44,"-")</f>
        <v>0.5</v>
      </c>
      <c r="BS44" s="123">
        <v>6000</v>
      </c>
      <c r="BT44" s="124">
        <f>IFERROR(BS44/BO44,"-")</f>
        <v>3000</v>
      </c>
      <c r="BU44" s="125"/>
      <c r="BV44" s="125">
        <v>1</v>
      </c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6000</v>
      </c>
      <c r="CR44" s="141">
        <v>6000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3.8461538461538</v>
      </c>
      <c r="B45" s="189" t="s">
        <v>148</v>
      </c>
      <c r="C45" s="189" t="s">
        <v>58</v>
      </c>
      <c r="D45" s="189"/>
      <c r="E45" s="189" t="s">
        <v>79</v>
      </c>
      <c r="F45" s="189" t="s">
        <v>80</v>
      </c>
      <c r="G45" s="189" t="s">
        <v>61</v>
      </c>
      <c r="H45" s="89" t="s">
        <v>103</v>
      </c>
      <c r="I45" s="89" t="s">
        <v>145</v>
      </c>
      <c r="J45" s="191" t="s">
        <v>149</v>
      </c>
      <c r="K45" s="181">
        <v>65000</v>
      </c>
      <c r="L45" s="80">
        <v>3</v>
      </c>
      <c r="M45" s="80">
        <v>0</v>
      </c>
      <c r="N45" s="80">
        <v>21</v>
      </c>
      <c r="O45" s="91">
        <v>0</v>
      </c>
      <c r="P45" s="92">
        <v>0</v>
      </c>
      <c r="Q45" s="93">
        <f>O45+P45</f>
        <v>0</v>
      </c>
      <c r="R45" s="81">
        <f>IFERROR(Q45/N45,"-")</f>
        <v>0</v>
      </c>
      <c r="S45" s="80">
        <v>0</v>
      </c>
      <c r="T45" s="80">
        <v>0</v>
      </c>
      <c r="U45" s="81" t="str">
        <f>IFERROR(T45/(Q45),"-")</f>
        <v>-</v>
      </c>
      <c r="V45" s="82">
        <f>IFERROR(K45/SUM(Q45:Q46),"-")</f>
        <v>32500</v>
      </c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>
        <f>SUM(Y45:Y46)-SUM(K45:K46)</f>
        <v>185000</v>
      </c>
      <c r="AC45" s="85">
        <f>SUM(Y45:Y46)/SUM(K45:K46)</f>
        <v>3.8461538461538</v>
      </c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150</v>
      </c>
      <c r="C46" s="189" t="s">
        <v>58</v>
      </c>
      <c r="D46" s="189"/>
      <c r="E46" s="189" t="s">
        <v>79</v>
      </c>
      <c r="F46" s="189" t="s">
        <v>80</v>
      </c>
      <c r="G46" s="189" t="s">
        <v>73</v>
      </c>
      <c r="H46" s="89"/>
      <c r="I46" s="89"/>
      <c r="J46" s="89"/>
      <c r="K46" s="181"/>
      <c r="L46" s="80">
        <v>10</v>
      </c>
      <c r="M46" s="80">
        <v>10</v>
      </c>
      <c r="N46" s="80">
        <v>8</v>
      </c>
      <c r="O46" s="91">
        <v>2</v>
      </c>
      <c r="P46" s="92">
        <v>0</v>
      </c>
      <c r="Q46" s="93">
        <f>O46+P46</f>
        <v>2</v>
      </c>
      <c r="R46" s="81">
        <f>IFERROR(Q46/N46,"-")</f>
        <v>0.25</v>
      </c>
      <c r="S46" s="80">
        <v>1</v>
      </c>
      <c r="T46" s="80">
        <v>0</v>
      </c>
      <c r="U46" s="81">
        <f>IFERROR(T46/(Q46),"-")</f>
        <v>0</v>
      </c>
      <c r="V46" s="82"/>
      <c r="W46" s="83">
        <v>2</v>
      </c>
      <c r="X46" s="81">
        <f>IF(Q46=0,"-",W46/Q46)</f>
        <v>1</v>
      </c>
      <c r="Y46" s="186">
        <v>250000</v>
      </c>
      <c r="Z46" s="187">
        <f>IFERROR(Y46/Q46,"-")</f>
        <v>125000</v>
      </c>
      <c r="AA46" s="187">
        <f>IFERROR(Y46/W46,"-")</f>
        <v>125000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>
        <v>1</v>
      </c>
      <c r="BR46" s="122">
        <f>IFERROR(BQ46/BO46,"-")</f>
        <v>1</v>
      </c>
      <c r="BS46" s="123">
        <v>5000</v>
      </c>
      <c r="BT46" s="124">
        <f>IFERROR(BS46/BO46,"-")</f>
        <v>5000</v>
      </c>
      <c r="BU46" s="125">
        <v>1</v>
      </c>
      <c r="BV46" s="125"/>
      <c r="BW46" s="125"/>
      <c r="BX46" s="126">
        <v>1</v>
      </c>
      <c r="BY46" s="127">
        <f>IF(Q46=0,"",IF(BX46=0,"",(BX46/Q46)))</f>
        <v>0.5</v>
      </c>
      <c r="BZ46" s="128">
        <v>1</v>
      </c>
      <c r="CA46" s="129">
        <f>IFERROR(BZ46/BX46,"-")</f>
        <v>1</v>
      </c>
      <c r="CB46" s="130">
        <v>245000</v>
      </c>
      <c r="CC46" s="131">
        <f>IFERROR(CB46/BX46,"-")</f>
        <v>245000</v>
      </c>
      <c r="CD46" s="132"/>
      <c r="CE46" s="132"/>
      <c r="CF46" s="132">
        <v>1</v>
      </c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2</v>
      </c>
      <c r="CQ46" s="141">
        <v>250000</v>
      </c>
      <c r="CR46" s="141">
        <v>245000</v>
      </c>
      <c r="CS46" s="141"/>
      <c r="CT46" s="142" t="str">
        <f>IF(AND(CR46=0,CS46=0),"",IF(AND(CR46&lt;=100000,CS46&lt;=100000),"",IF(CR46/CQ46&gt;0.7,"男高",IF(CS46/CQ46&gt;0.7,"女高",""))))</f>
        <v>男高</v>
      </c>
    </row>
    <row r="47" spans="1:99">
      <c r="A47" s="79">
        <f>AC47</f>
        <v>1.98</v>
      </c>
      <c r="B47" s="189" t="s">
        <v>151</v>
      </c>
      <c r="C47" s="189" t="s">
        <v>58</v>
      </c>
      <c r="D47" s="189"/>
      <c r="E47" s="189" t="s">
        <v>152</v>
      </c>
      <c r="F47" s="189" t="s">
        <v>153</v>
      </c>
      <c r="G47" s="189" t="s">
        <v>81</v>
      </c>
      <c r="H47" s="89" t="s">
        <v>154</v>
      </c>
      <c r="I47" s="89" t="s">
        <v>155</v>
      </c>
      <c r="J47" s="89" t="s">
        <v>156</v>
      </c>
      <c r="K47" s="181">
        <v>50000</v>
      </c>
      <c r="L47" s="80">
        <v>9</v>
      </c>
      <c r="M47" s="80">
        <v>0</v>
      </c>
      <c r="N47" s="80">
        <v>43</v>
      </c>
      <c r="O47" s="91">
        <v>3</v>
      </c>
      <c r="P47" s="92">
        <v>0</v>
      </c>
      <c r="Q47" s="93">
        <f>O47+P47</f>
        <v>3</v>
      </c>
      <c r="R47" s="81">
        <f>IFERROR(Q47/N47,"-")</f>
        <v>0.069767441860465</v>
      </c>
      <c r="S47" s="80">
        <v>0</v>
      </c>
      <c r="T47" s="80">
        <v>0</v>
      </c>
      <c r="U47" s="81">
        <f>IFERROR(T47/(Q47),"-")</f>
        <v>0</v>
      </c>
      <c r="V47" s="82">
        <f>IFERROR(K47/SUM(Q47:Q48),"-")</f>
        <v>7142.8571428571</v>
      </c>
      <c r="W47" s="83">
        <v>1</v>
      </c>
      <c r="X47" s="81">
        <f>IF(Q47=0,"-",W47/Q47)</f>
        <v>0.33333333333333</v>
      </c>
      <c r="Y47" s="186">
        <v>5000</v>
      </c>
      <c r="Z47" s="187">
        <f>IFERROR(Y47/Q47,"-")</f>
        <v>1666.6666666667</v>
      </c>
      <c r="AA47" s="187">
        <f>IFERROR(Y47/W47,"-")</f>
        <v>5000</v>
      </c>
      <c r="AB47" s="181">
        <f>SUM(Y47:Y48)-SUM(K47:K48)</f>
        <v>49000</v>
      </c>
      <c r="AC47" s="85">
        <f>SUM(Y47:Y48)/SUM(K47:K48)</f>
        <v>1.98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>
        <v>1</v>
      </c>
      <c r="AX47" s="107">
        <f>IF(Q47=0,"",IF(AW47=0,"",(AW47/Q47)))</f>
        <v>0.33333333333333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1</v>
      </c>
      <c r="BG47" s="113">
        <f>IF(Q47=0,"",IF(BF47=0,"",(BF47/Q47)))</f>
        <v>0.33333333333333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0.33333333333333</v>
      </c>
      <c r="BZ47" s="128">
        <v>1</v>
      </c>
      <c r="CA47" s="129">
        <f>IFERROR(BZ47/BX47,"-")</f>
        <v>1</v>
      </c>
      <c r="CB47" s="130">
        <v>5000</v>
      </c>
      <c r="CC47" s="131">
        <f>IFERROR(CB47/BX47,"-")</f>
        <v>5000</v>
      </c>
      <c r="CD47" s="132">
        <v>1</v>
      </c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5000</v>
      </c>
      <c r="CR47" s="141">
        <v>5000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157</v>
      </c>
      <c r="C48" s="189" t="s">
        <v>58</v>
      </c>
      <c r="D48" s="189"/>
      <c r="E48" s="189" t="s">
        <v>152</v>
      </c>
      <c r="F48" s="189" t="s">
        <v>153</v>
      </c>
      <c r="G48" s="189" t="s">
        <v>73</v>
      </c>
      <c r="H48" s="89"/>
      <c r="I48" s="89"/>
      <c r="J48" s="89"/>
      <c r="K48" s="181"/>
      <c r="L48" s="80">
        <v>37</v>
      </c>
      <c r="M48" s="80">
        <v>14</v>
      </c>
      <c r="N48" s="80">
        <v>3</v>
      </c>
      <c r="O48" s="91">
        <v>4</v>
      </c>
      <c r="P48" s="92">
        <v>0</v>
      </c>
      <c r="Q48" s="93">
        <f>O48+P48</f>
        <v>4</v>
      </c>
      <c r="R48" s="81">
        <f>IFERROR(Q48/N48,"-")</f>
        <v>1.3333333333333</v>
      </c>
      <c r="S48" s="80">
        <v>2</v>
      </c>
      <c r="T48" s="80">
        <v>0</v>
      </c>
      <c r="U48" s="81">
        <f>IFERROR(T48/(Q48),"-")</f>
        <v>0</v>
      </c>
      <c r="V48" s="82"/>
      <c r="W48" s="83">
        <v>1</v>
      </c>
      <c r="X48" s="81">
        <f>IF(Q48=0,"-",W48/Q48)</f>
        <v>0.25</v>
      </c>
      <c r="Y48" s="186">
        <v>94000</v>
      </c>
      <c r="Z48" s="187">
        <f>IFERROR(Y48/Q48,"-")</f>
        <v>23500</v>
      </c>
      <c r="AA48" s="187">
        <f>IFERROR(Y48/W48,"-")</f>
        <v>94000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>
        <v>2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>
        <v>2</v>
      </c>
      <c r="CH48" s="134">
        <f>IF(Q48=0,"",IF(CG48=0,"",(CG48/Q48)))</f>
        <v>0.5</v>
      </c>
      <c r="CI48" s="135">
        <v>2</v>
      </c>
      <c r="CJ48" s="136">
        <f>IFERROR(CI48/CG48,"-")</f>
        <v>1</v>
      </c>
      <c r="CK48" s="137">
        <v>102000</v>
      </c>
      <c r="CL48" s="138">
        <f>IFERROR(CK48/CG48,"-")</f>
        <v>51000</v>
      </c>
      <c r="CM48" s="139"/>
      <c r="CN48" s="139">
        <v>1</v>
      </c>
      <c r="CO48" s="139">
        <v>1</v>
      </c>
      <c r="CP48" s="140">
        <v>1</v>
      </c>
      <c r="CQ48" s="141">
        <v>94000</v>
      </c>
      <c r="CR48" s="141">
        <v>94000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0.76</v>
      </c>
      <c r="B49" s="189" t="s">
        <v>158</v>
      </c>
      <c r="C49" s="189" t="s">
        <v>58</v>
      </c>
      <c r="D49" s="189"/>
      <c r="E49" s="189" t="s">
        <v>159</v>
      </c>
      <c r="F49" s="189" t="s">
        <v>84</v>
      </c>
      <c r="G49" s="189" t="s">
        <v>81</v>
      </c>
      <c r="H49" s="89" t="s">
        <v>154</v>
      </c>
      <c r="I49" s="89" t="s">
        <v>155</v>
      </c>
      <c r="J49" s="89" t="s">
        <v>160</v>
      </c>
      <c r="K49" s="181">
        <v>50000</v>
      </c>
      <c r="L49" s="80">
        <v>12</v>
      </c>
      <c r="M49" s="80">
        <v>0</v>
      </c>
      <c r="N49" s="80">
        <v>59</v>
      </c>
      <c r="O49" s="91">
        <v>2</v>
      </c>
      <c r="P49" s="92">
        <v>0</v>
      </c>
      <c r="Q49" s="93">
        <f>O49+P49</f>
        <v>2</v>
      </c>
      <c r="R49" s="81">
        <f>IFERROR(Q49/N49,"-")</f>
        <v>0.033898305084746</v>
      </c>
      <c r="S49" s="80">
        <v>0</v>
      </c>
      <c r="T49" s="80">
        <v>0</v>
      </c>
      <c r="U49" s="81">
        <f>IFERROR(T49/(Q49),"-")</f>
        <v>0</v>
      </c>
      <c r="V49" s="82">
        <f>IFERROR(K49/SUM(Q49:Q50),"-")</f>
        <v>16666.666666667</v>
      </c>
      <c r="W49" s="83">
        <v>1</v>
      </c>
      <c r="X49" s="81">
        <f>IF(Q49=0,"-",W49/Q49)</f>
        <v>0.5</v>
      </c>
      <c r="Y49" s="186">
        <v>3000</v>
      </c>
      <c r="Z49" s="187">
        <f>IFERROR(Y49/Q49,"-")</f>
        <v>1500</v>
      </c>
      <c r="AA49" s="187">
        <f>IFERROR(Y49/W49,"-")</f>
        <v>3000</v>
      </c>
      <c r="AB49" s="181">
        <f>SUM(Y49:Y50)-SUM(K49:K50)</f>
        <v>-12000</v>
      </c>
      <c r="AC49" s="85">
        <f>SUM(Y49:Y50)/SUM(K49:K50)</f>
        <v>0.76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0.5</v>
      </c>
      <c r="BH49" s="112">
        <v>1</v>
      </c>
      <c r="BI49" s="114">
        <f>IFERROR(BH49/BF49,"-")</f>
        <v>1</v>
      </c>
      <c r="BJ49" s="115">
        <v>3000</v>
      </c>
      <c r="BK49" s="116">
        <f>IFERROR(BJ49/BF49,"-")</f>
        <v>3000</v>
      </c>
      <c r="BL49" s="117">
        <v>1</v>
      </c>
      <c r="BM49" s="117"/>
      <c r="BN49" s="117"/>
      <c r="BO49" s="119">
        <v>1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3000</v>
      </c>
      <c r="CR49" s="141">
        <v>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161</v>
      </c>
      <c r="C50" s="189" t="s">
        <v>58</v>
      </c>
      <c r="D50" s="189"/>
      <c r="E50" s="189" t="s">
        <v>159</v>
      </c>
      <c r="F50" s="189" t="s">
        <v>84</v>
      </c>
      <c r="G50" s="189" t="s">
        <v>73</v>
      </c>
      <c r="H50" s="89"/>
      <c r="I50" s="89"/>
      <c r="J50" s="89"/>
      <c r="K50" s="181"/>
      <c r="L50" s="80">
        <v>8</v>
      </c>
      <c r="M50" s="80">
        <v>7</v>
      </c>
      <c r="N50" s="80">
        <v>3</v>
      </c>
      <c r="O50" s="91">
        <v>1</v>
      </c>
      <c r="P50" s="92">
        <v>0</v>
      </c>
      <c r="Q50" s="93">
        <f>O50+P50</f>
        <v>1</v>
      </c>
      <c r="R50" s="81">
        <f>IFERROR(Q50/N50,"-")</f>
        <v>0.33333333333333</v>
      </c>
      <c r="S50" s="80">
        <v>1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1</v>
      </c>
      <c r="Y50" s="186">
        <v>35000</v>
      </c>
      <c r="Z50" s="187">
        <f>IFERROR(Y50/Q50,"-")</f>
        <v>35000</v>
      </c>
      <c r="AA50" s="187">
        <f>IFERROR(Y50/W50,"-")</f>
        <v>35000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1</v>
      </c>
      <c r="CI50" s="135">
        <v>1</v>
      </c>
      <c r="CJ50" s="136">
        <f>IFERROR(CI50/CG50,"-")</f>
        <v>1</v>
      </c>
      <c r="CK50" s="137">
        <v>35000</v>
      </c>
      <c r="CL50" s="138">
        <f>IFERROR(CK50/CG50,"-")</f>
        <v>35000</v>
      </c>
      <c r="CM50" s="139"/>
      <c r="CN50" s="139"/>
      <c r="CO50" s="139">
        <v>1</v>
      </c>
      <c r="CP50" s="140">
        <v>1</v>
      </c>
      <c r="CQ50" s="141">
        <v>35000</v>
      </c>
      <c r="CR50" s="141">
        <v>35000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 t="str">
        <f>AC51</f>
        <v>0</v>
      </c>
      <c r="B51" s="189" t="s">
        <v>162</v>
      </c>
      <c r="C51" s="189" t="s">
        <v>58</v>
      </c>
      <c r="D51" s="189"/>
      <c r="E51" s="189"/>
      <c r="F51" s="189"/>
      <c r="G51" s="189" t="s">
        <v>61</v>
      </c>
      <c r="H51" s="89" t="s">
        <v>163</v>
      </c>
      <c r="I51" s="89" t="s">
        <v>164</v>
      </c>
      <c r="J51" s="191" t="s">
        <v>149</v>
      </c>
      <c r="K51" s="181">
        <v>0</v>
      </c>
      <c r="L51" s="80">
        <v>7</v>
      </c>
      <c r="M51" s="80">
        <v>0</v>
      </c>
      <c r="N51" s="80">
        <v>29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 t="str">
        <f>IFERROR(K51/SUM(Q51:Q52),"-")</f>
        <v>-</v>
      </c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>
        <f>SUM(Y51:Y52)-SUM(K51:K52)</f>
        <v>0</v>
      </c>
      <c r="AC51" s="85" t="str">
        <f>SUM(Y51:Y52)/SUM(K51:K52)</f>
        <v>0</v>
      </c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165</v>
      </c>
      <c r="C52" s="189" t="s">
        <v>58</v>
      </c>
      <c r="D52" s="189"/>
      <c r="E52" s="189"/>
      <c r="F52" s="189"/>
      <c r="G52" s="189" t="s">
        <v>73</v>
      </c>
      <c r="H52" s="89"/>
      <c r="I52" s="89"/>
      <c r="J52" s="89"/>
      <c r="K52" s="181"/>
      <c r="L52" s="80">
        <v>16</v>
      </c>
      <c r="M52" s="80">
        <v>5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30"/>
      <c r="B53" s="86"/>
      <c r="C53" s="86"/>
      <c r="D53" s="87"/>
      <c r="E53" s="87"/>
      <c r="F53" s="87"/>
      <c r="G53" s="88"/>
      <c r="H53" s="89"/>
      <c r="I53" s="89"/>
      <c r="J53" s="89"/>
      <c r="K53" s="182"/>
      <c r="L53" s="34"/>
      <c r="M53" s="34"/>
      <c r="N53" s="31"/>
      <c r="O53" s="23"/>
      <c r="P53" s="23"/>
      <c r="Q53" s="23"/>
      <c r="R53" s="32"/>
      <c r="S53" s="32"/>
      <c r="T53" s="23"/>
      <c r="U53" s="32"/>
      <c r="V53" s="25"/>
      <c r="W53" s="25"/>
      <c r="X53" s="25"/>
      <c r="Y53" s="188"/>
      <c r="Z53" s="188"/>
      <c r="AA53" s="188"/>
      <c r="AB53" s="188"/>
      <c r="AC53" s="33"/>
      <c r="AD53" s="58"/>
      <c r="AE53" s="62"/>
      <c r="AF53" s="63"/>
      <c r="AG53" s="62"/>
      <c r="AH53" s="66"/>
      <c r="AI53" s="67"/>
      <c r="AJ53" s="68"/>
      <c r="AK53" s="69"/>
      <c r="AL53" s="69"/>
      <c r="AM53" s="69"/>
      <c r="AN53" s="62"/>
      <c r="AO53" s="63"/>
      <c r="AP53" s="62"/>
      <c r="AQ53" s="66"/>
      <c r="AR53" s="67"/>
      <c r="AS53" s="68"/>
      <c r="AT53" s="69"/>
      <c r="AU53" s="69"/>
      <c r="AV53" s="69"/>
      <c r="AW53" s="62"/>
      <c r="AX53" s="63"/>
      <c r="AY53" s="62"/>
      <c r="AZ53" s="66"/>
      <c r="BA53" s="67"/>
      <c r="BB53" s="68"/>
      <c r="BC53" s="69"/>
      <c r="BD53" s="69"/>
      <c r="BE53" s="69"/>
      <c r="BF53" s="62"/>
      <c r="BG53" s="63"/>
      <c r="BH53" s="62"/>
      <c r="BI53" s="66"/>
      <c r="BJ53" s="67"/>
      <c r="BK53" s="68"/>
      <c r="BL53" s="69"/>
      <c r="BM53" s="69"/>
      <c r="BN53" s="69"/>
      <c r="BO53" s="64"/>
      <c r="BP53" s="65"/>
      <c r="BQ53" s="62"/>
      <c r="BR53" s="66"/>
      <c r="BS53" s="67"/>
      <c r="BT53" s="68"/>
      <c r="BU53" s="69"/>
      <c r="BV53" s="69"/>
      <c r="BW53" s="69"/>
      <c r="BX53" s="64"/>
      <c r="BY53" s="65"/>
      <c r="BZ53" s="62"/>
      <c r="CA53" s="66"/>
      <c r="CB53" s="67"/>
      <c r="CC53" s="68"/>
      <c r="CD53" s="69"/>
      <c r="CE53" s="69"/>
      <c r="CF53" s="69"/>
      <c r="CG53" s="64"/>
      <c r="CH53" s="65"/>
      <c r="CI53" s="62"/>
      <c r="CJ53" s="66"/>
      <c r="CK53" s="67"/>
      <c r="CL53" s="68"/>
      <c r="CM53" s="69"/>
      <c r="CN53" s="69"/>
      <c r="CO53" s="69"/>
      <c r="CP53" s="70"/>
      <c r="CQ53" s="67"/>
      <c r="CR53" s="67"/>
      <c r="CS53" s="67"/>
      <c r="CT53" s="71"/>
    </row>
    <row r="54" spans="1:99">
      <c r="A54" s="30"/>
      <c r="B54" s="37"/>
      <c r="C54" s="37"/>
      <c r="D54" s="21"/>
      <c r="E54" s="21"/>
      <c r="F54" s="21"/>
      <c r="G54" s="22"/>
      <c r="H54" s="36"/>
      <c r="I54" s="36"/>
      <c r="J54" s="74"/>
      <c r="K54" s="183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8"/>
      <c r="Z54" s="188"/>
      <c r="AA54" s="188"/>
      <c r="AB54" s="188"/>
      <c r="AC54" s="33"/>
      <c r="AD54" s="60"/>
      <c r="AE54" s="62"/>
      <c r="AF54" s="63"/>
      <c r="AG54" s="62"/>
      <c r="AH54" s="66"/>
      <c r="AI54" s="67"/>
      <c r="AJ54" s="68"/>
      <c r="AK54" s="69"/>
      <c r="AL54" s="69"/>
      <c r="AM54" s="69"/>
      <c r="AN54" s="62"/>
      <c r="AO54" s="63"/>
      <c r="AP54" s="62"/>
      <c r="AQ54" s="66"/>
      <c r="AR54" s="67"/>
      <c r="AS54" s="68"/>
      <c r="AT54" s="69"/>
      <c r="AU54" s="69"/>
      <c r="AV54" s="69"/>
      <c r="AW54" s="62"/>
      <c r="AX54" s="63"/>
      <c r="AY54" s="62"/>
      <c r="AZ54" s="66"/>
      <c r="BA54" s="67"/>
      <c r="BB54" s="68"/>
      <c r="BC54" s="69"/>
      <c r="BD54" s="69"/>
      <c r="BE54" s="69"/>
      <c r="BF54" s="62"/>
      <c r="BG54" s="63"/>
      <c r="BH54" s="62"/>
      <c r="BI54" s="66"/>
      <c r="BJ54" s="67"/>
      <c r="BK54" s="68"/>
      <c r="BL54" s="69"/>
      <c r="BM54" s="69"/>
      <c r="BN54" s="69"/>
      <c r="BO54" s="64"/>
      <c r="BP54" s="65"/>
      <c r="BQ54" s="62"/>
      <c r="BR54" s="66"/>
      <c r="BS54" s="67"/>
      <c r="BT54" s="68"/>
      <c r="BU54" s="69"/>
      <c r="BV54" s="69"/>
      <c r="BW54" s="69"/>
      <c r="BX54" s="64"/>
      <c r="BY54" s="65"/>
      <c r="BZ54" s="62"/>
      <c r="CA54" s="66"/>
      <c r="CB54" s="67"/>
      <c r="CC54" s="68"/>
      <c r="CD54" s="69"/>
      <c r="CE54" s="69"/>
      <c r="CF54" s="69"/>
      <c r="CG54" s="64"/>
      <c r="CH54" s="65"/>
      <c r="CI54" s="62"/>
      <c r="CJ54" s="66"/>
      <c r="CK54" s="67"/>
      <c r="CL54" s="68"/>
      <c r="CM54" s="69"/>
      <c r="CN54" s="69"/>
      <c r="CO54" s="69"/>
      <c r="CP54" s="70"/>
      <c r="CQ54" s="67"/>
      <c r="CR54" s="67"/>
      <c r="CS54" s="67"/>
      <c r="CT54" s="71"/>
    </row>
    <row r="55" spans="1:99">
      <c r="A55" s="19">
        <f>AC55</f>
        <v>2.3523519736842</v>
      </c>
      <c r="B55" s="39"/>
      <c r="C55" s="39"/>
      <c r="D55" s="39"/>
      <c r="E55" s="39"/>
      <c r="F55" s="39"/>
      <c r="G55" s="39"/>
      <c r="H55" s="40" t="s">
        <v>166</v>
      </c>
      <c r="I55" s="40"/>
      <c r="J55" s="40"/>
      <c r="K55" s="184">
        <f>SUM(K6:K54)</f>
        <v>3040000</v>
      </c>
      <c r="L55" s="41">
        <f>SUM(L6:L54)</f>
        <v>1274</v>
      </c>
      <c r="M55" s="41">
        <f>SUM(M6:M54)</f>
        <v>581</v>
      </c>
      <c r="N55" s="41">
        <f>SUM(N6:N54)</f>
        <v>2010</v>
      </c>
      <c r="O55" s="41">
        <f>SUM(O6:O54)</f>
        <v>277</v>
      </c>
      <c r="P55" s="41">
        <f>SUM(P6:P54)</f>
        <v>1</v>
      </c>
      <c r="Q55" s="41">
        <f>SUM(Q6:Q54)</f>
        <v>278</v>
      </c>
      <c r="R55" s="42">
        <f>IFERROR(Q55/N55,"-")</f>
        <v>0.13830845771144</v>
      </c>
      <c r="S55" s="77">
        <f>SUM(S6:S54)</f>
        <v>47</v>
      </c>
      <c r="T55" s="77">
        <f>SUM(T6:T54)</f>
        <v>65</v>
      </c>
      <c r="U55" s="42">
        <f>IFERROR(S55/Q55,"-")</f>
        <v>0.16906474820144</v>
      </c>
      <c r="V55" s="43">
        <f>IFERROR(K55/Q55,"-")</f>
        <v>10935.251798561</v>
      </c>
      <c r="W55" s="44">
        <f>SUM(W6:W54)</f>
        <v>61</v>
      </c>
      <c r="X55" s="42">
        <f>IFERROR(W55/Q55,"-")</f>
        <v>0.21942446043165</v>
      </c>
      <c r="Y55" s="184">
        <f>SUM(Y6:Y54)</f>
        <v>7151150</v>
      </c>
      <c r="Z55" s="184">
        <f>IFERROR(Y55/Q55,"-")</f>
        <v>25723.561151079</v>
      </c>
      <c r="AA55" s="184">
        <f>IFERROR(Y55/W55,"-")</f>
        <v>117231.96721311</v>
      </c>
      <c r="AB55" s="184">
        <f>Y55-K55</f>
        <v>4111150</v>
      </c>
      <c r="AC55" s="46">
        <f>Y55/K55</f>
        <v>2.3523519736842</v>
      </c>
      <c r="AD55" s="59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18"/>
    <mergeCell ref="K15:K18"/>
    <mergeCell ref="V15:V18"/>
    <mergeCell ref="AB15:AB18"/>
    <mergeCell ref="AC15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167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1.15375</v>
      </c>
      <c r="B6" s="189" t="s">
        <v>168</v>
      </c>
      <c r="C6" s="189" t="s">
        <v>58</v>
      </c>
      <c r="D6" s="189" t="s">
        <v>169</v>
      </c>
      <c r="E6" s="189" t="s">
        <v>170</v>
      </c>
      <c r="F6" s="189" t="s">
        <v>171</v>
      </c>
      <c r="G6" s="189" t="s">
        <v>81</v>
      </c>
      <c r="H6" s="89" t="s">
        <v>172</v>
      </c>
      <c r="I6" s="89" t="s">
        <v>173</v>
      </c>
      <c r="J6" s="190" t="s">
        <v>64</v>
      </c>
      <c r="K6" s="181">
        <v>80000</v>
      </c>
      <c r="L6" s="80">
        <v>28</v>
      </c>
      <c r="M6" s="80">
        <v>0</v>
      </c>
      <c r="N6" s="80">
        <v>46</v>
      </c>
      <c r="O6" s="91">
        <v>12</v>
      </c>
      <c r="P6" s="92">
        <v>0</v>
      </c>
      <c r="Q6" s="93">
        <f>O6+P6</f>
        <v>12</v>
      </c>
      <c r="R6" s="81">
        <f>IFERROR(Q6/N6,"-")</f>
        <v>0.26086956521739</v>
      </c>
      <c r="S6" s="80">
        <v>1</v>
      </c>
      <c r="T6" s="80">
        <v>4</v>
      </c>
      <c r="U6" s="81">
        <f>IFERROR(T6/(Q6),"-")</f>
        <v>0.33333333333333</v>
      </c>
      <c r="V6" s="82">
        <f>IFERROR(K6/SUM(Q6:Q7),"-")</f>
        <v>2758.6206896552</v>
      </c>
      <c r="W6" s="83">
        <v>4</v>
      </c>
      <c r="X6" s="81">
        <f>IF(Q6=0,"-",W6/Q6)</f>
        <v>0.33333333333333</v>
      </c>
      <c r="Y6" s="186">
        <v>72300</v>
      </c>
      <c r="Z6" s="187">
        <f>IFERROR(Y6/Q6,"-")</f>
        <v>6025</v>
      </c>
      <c r="AA6" s="187">
        <f>IFERROR(Y6/W6,"-")</f>
        <v>18075</v>
      </c>
      <c r="AB6" s="181">
        <f>SUM(Y6:Y7)-SUM(K6:K7)</f>
        <v>12300</v>
      </c>
      <c r="AC6" s="85">
        <f>SUM(Y6:Y7)/SUM(K6:K7)</f>
        <v>1.15375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0.41666666666667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0.083333333333333</v>
      </c>
      <c r="BH6" s="112">
        <v>1</v>
      </c>
      <c r="BI6" s="114">
        <f>IFERROR(BH6/BF6,"-")</f>
        <v>1</v>
      </c>
      <c r="BJ6" s="115">
        <v>10000</v>
      </c>
      <c r="BK6" s="116">
        <f>IFERROR(BJ6/BF6,"-")</f>
        <v>10000</v>
      </c>
      <c r="BL6" s="117"/>
      <c r="BM6" s="117">
        <v>1</v>
      </c>
      <c r="BN6" s="117"/>
      <c r="BO6" s="119">
        <v>6</v>
      </c>
      <c r="BP6" s="120">
        <f>IF(Q6=0,"",IF(BO6=0,"",(BO6/Q6)))</f>
        <v>0.5</v>
      </c>
      <c r="BQ6" s="121">
        <v>3</v>
      </c>
      <c r="BR6" s="122">
        <f>IFERROR(BQ6/BO6,"-")</f>
        <v>0.5</v>
      </c>
      <c r="BS6" s="123">
        <v>62300</v>
      </c>
      <c r="BT6" s="124">
        <f>IFERROR(BS6/BO6,"-")</f>
        <v>10383.333333333</v>
      </c>
      <c r="BU6" s="125">
        <v>1</v>
      </c>
      <c r="BV6" s="125"/>
      <c r="BW6" s="125">
        <v>2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72300</v>
      </c>
      <c r="CR6" s="141">
        <v>31000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174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87</v>
      </c>
      <c r="M7" s="80">
        <v>59</v>
      </c>
      <c r="N7" s="80">
        <v>44</v>
      </c>
      <c r="O7" s="91">
        <v>17</v>
      </c>
      <c r="P7" s="92">
        <v>0</v>
      </c>
      <c r="Q7" s="93">
        <f>O7+P7</f>
        <v>17</v>
      </c>
      <c r="R7" s="81">
        <f>IFERROR(Q7/N7,"-")</f>
        <v>0.38636363636364</v>
      </c>
      <c r="S7" s="80">
        <v>1</v>
      </c>
      <c r="T7" s="80">
        <v>4</v>
      </c>
      <c r="U7" s="81">
        <f>IFERROR(T7/(Q7),"-")</f>
        <v>0.23529411764706</v>
      </c>
      <c r="V7" s="82"/>
      <c r="W7" s="83">
        <v>2</v>
      </c>
      <c r="X7" s="81">
        <f>IF(Q7=0,"-",W7/Q7)</f>
        <v>0.11764705882353</v>
      </c>
      <c r="Y7" s="186">
        <v>20000</v>
      </c>
      <c r="Z7" s="187">
        <f>IFERROR(Y7/Q7,"-")</f>
        <v>1176.4705882353</v>
      </c>
      <c r="AA7" s="187">
        <f>IFERROR(Y7/W7,"-")</f>
        <v>10000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0.17647058823529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0.058823529411765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0.17647058823529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0.23529411764706</v>
      </c>
      <c r="BQ7" s="121">
        <v>1</v>
      </c>
      <c r="BR7" s="122">
        <f>IFERROR(BQ7/BO7,"-")</f>
        <v>0.25</v>
      </c>
      <c r="BS7" s="123">
        <v>17000</v>
      </c>
      <c r="BT7" s="124">
        <f>IFERROR(BS7/BO7,"-")</f>
        <v>4250</v>
      </c>
      <c r="BU7" s="125"/>
      <c r="BV7" s="125"/>
      <c r="BW7" s="125">
        <v>1</v>
      </c>
      <c r="BX7" s="126">
        <v>6</v>
      </c>
      <c r="BY7" s="127">
        <f>IF(Q7=0,"",IF(BX7=0,"",(BX7/Q7)))</f>
        <v>0.35294117647059</v>
      </c>
      <c r="BZ7" s="128">
        <v>1</v>
      </c>
      <c r="CA7" s="129">
        <f>IFERROR(BZ7/BX7,"-")</f>
        <v>0.16666666666667</v>
      </c>
      <c r="CB7" s="130">
        <v>3000</v>
      </c>
      <c r="CC7" s="131">
        <f>IFERROR(CB7/BX7,"-")</f>
        <v>500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20000</v>
      </c>
      <c r="CR7" s="141">
        <v>17000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0.26666666666667</v>
      </c>
      <c r="B8" s="189" t="s">
        <v>175</v>
      </c>
      <c r="C8" s="189" t="s">
        <v>176</v>
      </c>
      <c r="D8" s="189" t="s">
        <v>177</v>
      </c>
      <c r="E8" s="189" t="s">
        <v>178</v>
      </c>
      <c r="F8" s="189"/>
      <c r="G8" s="189" t="s">
        <v>61</v>
      </c>
      <c r="H8" s="89" t="s">
        <v>179</v>
      </c>
      <c r="I8" s="89" t="s">
        <v>180</v>
      </c>
      <c r="J8" s="89" t="s">
        <v>181</v>
      </c>
      <c r="K8" s="181">
        <v>75000</v>
      </c>
      <c r="L8" s="80">
        <v>11</v>
      </c>
      <c r="M8" s="80">
        <v>0</v>
      </c>
      <c r="N8" s="80">
        <v>66</v>
      </c>
      <c r="O8" s="91">
        <v>8</v>
      </c>
      <c r="P8" s="92">
        <v>0</v>
      </c>
      <c r="Q8" s="93">
        <f>O8+P8</f>
        <v>8</v>
      </c>
      <c r="R8" s="81">
        <f>IFERROR(Q8/N8,"-")</f>
        <v>0.12121212121212</v>
      </c>
      <c r="S8" s="80">
        <v>0</v>
      </c>
      <c r="T8" s="80">
        <v>1</v>
      </c>
      <c r="U8" s="81">
        <f>IFERROR(T8/(Q8),"-")</f>
        <v>0.125</v>
      </c>
      <c r="V8" s="82">
        <f>IFERROR(K8/SUM(Q8:Q9),"-")</f>
        <v>4687.5</v>
      </c>
      <c r="W8" s="83">
        <v>2</v>
      </c>
      <c r="X8" s="81">
        <f>IF(Q8=0,"-",W8/Q8)</f>
        <v>0.25</v>
      </c>
      <c r="Y8" s="186">
        <v>10000</v>
      </c>
      <c r="Z8" s="187">
        <f>IFERROR(Y8/Q8,"-")</f>
        <v>1250</v>
      </c>
      <c r="AA8" s="187">
        <f>IFERROR(Y8/W8,"-")</f>
        <v>5000</v>
      </c>
      <c r="AB8" s="181">
        <f>SUM(Y8:Y9)-SUM(K8:K9)</f>
        <v>-55000</v>
      </c>
      <c r="AC8" s="85">
        <f>SUM(Y8:Y9)/SUM(K8:K9)</f>
        <v>0.26666666666667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0.375</v>
      </c>
      <c r="BQ8" s="121">
        <v>1</v>
      </c>
      <c r="BR8" s="122">
        <f>IFERROR(BQ8/BO8,"-")</f>
        <v>0.33333333333333</v>
      </c>
      <c r="BS8" s="123">
        <v>5000</v>
      </c>
      <c r="BT8" s="124">
        <f>IFERROR(BS8/BO8,"-")</f>
        <v>1666.6666666667</v>
      </c>
      <c r="BU8" s="125">
        <v>1</v>
      </c>
      <c r="BV8" s="125"/>
      <c r="BW8" s="125"/>
      <c r="BX8" s="126">
        <v>1</v>
      </c>
      <c r="BY8" s="127">
        <f>IF(Q8=0,"",IF(BX8=0,"",(BX8/Q8)))</f>
        <v>0.125</v>
      </c>
      <c r="BZ8" s="128">
        <v>1</v>
      </c>
      <c r="CA8" s="129">
        <f>IFERROR(BZ8/BX8,"-")</f>
        <v>1</v>
      </c>
      <c r="CB8" s="130">
        <v>5000</v>
      </c>
      <c r="CC8" s="131">
        <f>IFERROR(CB8/BX8,"-")</f>
        <v>5000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10000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182</v>
      </c>
      <c r="C9" s="189" t="s">
        <v>176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43</v>
      </c>
      <c r="M9" s="80">
        <v>32</v>
      </c>
      <c r="N9" s="80">
        <v>13</v>
      </c>
      <c r="O9" s="91">
        <v>8</v>
      </c>
      <c r="P9" s="92">
        <v>0</v>
      </c>
      <c r="Q9" s="93">
        <f>O9+P9</f>
        <v>8</v>
      </c>
      <c r="R9" s="81">
        <f>IFERROR(Q9/N9,"-")</f>
        <v>0.61538461538462</v>
      </c>
      <c r="S9" s="80">
        <v>1</v>
      </c>
      <c r="T9" s="80">
        <v>3</v>
      </c>
      <c r="U9" s="81">
        <f>IFERROR(T9/(Q9),"-")</f>
        <v>0.375</v>
      </c>
      <c r="V9" s="82"/>
      <c r="W9" s="83">
        <v>1</v>
      </c>
      <c r="X9" s="81">
        <f>IF(Q9=0,"-",W9/Q9)</f>
        <v>0.125</v>
      </c>
      <c r="Y9" s="186">
        <v>10000</v>
      </c>
      <c r="Z9" s="187">
        <f>IFERROR(Y9/Q9,"-")</f>
        <v>1250</v>
      </c>
      <c r="AA9" s="187">
        <f>IFERROR(Y9/W9,"-")</f>
        <v>10000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5</v>
      </c>
      <c r="BP9" s="120">
        <f>IF(Q9=0,"",IF(BO9=0,"",(BO9/Q9)))</f>
        <v>0.625</v>
      </c>
      <c r="BQ9" s="121">
        <v>1</v>
      </c>
      <c r="BR9" s="122">
        <f>IFERROR(BQ9/BO9,"-")</f>
        <v>0.2</v>
      </c>
      <c r="BS9" s="123">
        <v>10000</v>
      </c>
      <c r="BT9" s="124">
        <f>IFERROR(BS9/BO9,"-")</f>
        <v>2000</v>
      </c>
      <c r="BU9" s="125"/>
      <c r="BV9" s="125">
        <v>1</v>
      </c>
      <c r="BW9" s="125"/>
      <c r="BX9" s="126">
        <v>2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10000</v>
      </c>
      <c r="CR9" s="141">
        <v>10000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2.7111111111111</v>
      </c>
      <c r="B10" s="189" t="s">
        <v>183</v>
      </c>
      <c r="C10" s="189" t="s">
        <v>176</v>
      </c>
      <c r="D10" s="189" t="s">
        <v>184</v>
      </c>
      <c r="E10" s="189" t="s">
        <v>185</v>
      </c>
      <c r="F10" s="189"/>
      <c r="G10" s="189" t="s">
        <v>61</v>
      </c>
      <c r="H10" s="89" t="s">
        <v>186</v>
      </c>
      <c r="I10" s="89" t="s">
        <v>187</v>
      </c>
      <c r="J10" s="89" t="s">
        <v>188</v>
      </c>
      <c r="K10" s="181">
        <v>45000</v>
      </c>
      <c r="L10" s="80">
        <v>6</v>
      </c>
      <c r="M10" s="80">
        <v>0</v>
      </c>
      <c r="N10" s="80">
        <v>24</v>
      </c>
      <c r="O10" s="91">
        <v>1</v>
      </c>
      <c r="P10" s="92">
        <v>0</v>
      </c>
      <c r="Q10" s="93">
        <f>O10+P10</f>
        <v>1</v>
      </c>
      <c r="R10" s="81">
        <f>IFERROR(Q10/N10,"-")</f>
        <v>0.041666666666667</v>
      </c>
      <c r="S10" s="80">
        <v>0</v>
      </c>
      <c r="T10" s="80">
        <v>0</v>
      </c>
      <c r="U10" s="81">
        <f>IFERROR(T10/(Q10),"-")</f>
        <v>0</v>
      </c>
      <c r="V10" s="82">
        <f>IFERROR(K10/SUM(Q10:Q11),"-")</f>
        <v>3214.2857142857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77000</v>
      </c>
      <c r="AC10" s="85">
        <f>SUM(Y10:Y11)/SUM(K10:K11)</f>
        <v>2.7111111111111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189</v>
      </c>
      <c r="C11" s="189" t="s">
        <v>176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354</v>
      </c>
      <c r="M11" s="80">
        <v>65</v>
      </c>
      <c r="N11" s="80">
        <v>42</v>
      </c>
      <c r="O11" s="91">
        <v>13</v>
      </c>
      <c r="P11" s="92">
        <v>0</v>
      </c>
      <c r="Q11" s="93">
        <f>O11+P11</f>
        <v>13</v>
      </c>
      <c r="R11" s="81">
        <f>IFERROR(Q11/N11,"-")</f>
        <v>0.30952380952381</v>
      </c>
      <c r="S11" s="80">
        <v>2</v>
      </c>
      <c r="T11" s="80">
        <v>1</v>
      </c>
      <c r="U11" s="81">
        <f>IFERROR(T11/(Q11),"-")</f>
        <v>0.076923076923077</v>
      </c>
      <c r="V11" s="82"/>
      <c r="W11" s="83">
        <v>1</v>
      </c>
      <c r="X11" s="81">
        <f>IF(Q11=0,"-",W11/Q11)</f>
        <v>0.076923076923077</v>
      </c>
      <c r="Y11" s="186">
        <v>122000</v>
      </c>
      <c r="Z11" s="187">
        <f>IFERROR(Y11/Q11,"-")</f>
        <v>9384.6153846154</v>
      </c>
      <c r="AA11" s="187">
        <f>IFERROR(Y11/W11,"-")</f>
        <v>122000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</v>
      </c>
      <c r="AO11" s="101">
        <f>IF(Q11=0,"",IF(AN11=0,"",(AN11/Q11)))</f>
        <v>0.15384615384615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0.23076923076923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0.30769230769231</v>
      </c>
      <c r="BQ11" s="121">
        <v>1</v>
      </c>
      <c r="BR11" s="122">
        <f>IFERROR(BQ11/BO11,"-")</f>
        <v>0.25</v>
      </c>
      <c r="BS11" s="123">
        <v>3000</v>
      </c>
      <c r="BT11" s="124">
        <f>IFERROR(BS11/BO11,"-")</f>
        <v>750</v>
      </c>
      <c r="BU11" s="125">
        <v>1</v>
      </c>
      <c r="BV11" s="125"/>
      <c r="BW11" s="125"/>
      <c r="BX11" s="126">
        <v>4</v>
      </c>
      <c r="BY11" s="127">
        <f>IF(Q11=0,"",IF(BX11=0,"",(BX11/Q11)))</f>
        <v>0.30769230769231</v>
      </c>
      <c r="BZ11" s="128">
        <v>1</v>
      </c>
      <c r="CA11" s="129">
        <f>IFERROR(BZ11/BX11,"-")</f>
        <v>0.25</v>
      </c>
      <c r="CB11" s="130">
        <v>119000</v>
      </c>
      <c r="CC11" s="131">
        <f>IFERROR(CB11/BX11,"-")</f>
        <v>29750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122000</v>
      </c>
      <c r="CR11" s="141">
        <v>119000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1.1715</v>
      </c>
      <c r="B14" s="39"/>
      <c r="C14" s="39"/>
      <c r="D14" s="39"/>
      <c r="E14" s="39"/>
      <c r="F14" s="39"/>
      <c r="G14" s="39"/>
      <c r="H14" s="40" t="s">
        <v>190</v>
      </c>
      <c r="I14" s="40"/>
      <c r="J14" s="40"/>
      <c r="K14" s="184">
        <f>SUM(K6:K13)</f>
        <v>200000</v>
      </c>
      <c r="L14" s="41">
        <f>SUM(L6:L13)</f>
        <v>529</v>
      </c>
      <c r="M14" s="41">
        <f>SUM(M6:M13)</f>
        <v>156</v>
      </c>
      <c r="N14" s="41">
        <f>SUM(N6:N13)</f>
        <v>235</v>
      </c>
      <c r="O14" s="41">
        <f>SUM(O6:O13)</f>
        <v>59</v>
      </c>
      <c r="P14" s="41">
        <f>SUM(P6:P13)</f>
        <v>0</v>
      </c>
      <c r="Q14" s="41">
        <f>SUM(Q6:Q13)</f>
        <v>59</v>
      </c>
      <c r="R14" s="42">
        <f>IFERROR(Q14/N14,"-")</f>
        <v>0.25106382978723</v>
      </c>
      <c r="S14" s="77">
        <f>SUM(S6:S13)</f>
        <v>5</v>
      </c>
      <c r="T14" s="77">
        <f>SUM(T6:T13)</f>
        <v>13</v>
      </c>
      <c r="U14" s="42">
        <f>IFERROR(S14/Q14,"-")</f>
        <v>0.084745762711864</v>
      </c>
      <c r="V14" s="43">
        <f>IFERROR(K14/Q14,"-")</f>
        <v>3389.8305084746</v>
      </c>
      <c r="W14" s="44">
        <f>SUM(W6:W13)</f>
        <v>10</v>
      </c>
      <c r="X14" s="42">
        <f>IFERROR(W14/Q14,"-")</f>
        <v>0.16949152542373</v>
      </c>
      <c r="Y14" s="184">
        <f>SUM(Y6:Y13)</f>
        <v>234300</v>
      </c>
      <c r="Z14" s="184">
        <f>IFERROR(Y14/Q14,"-")</f>
        <v>3971.186440678</v>
      </c>
      <c r="AA14" s="184">
        <f>IFERROR(Y14/W14,"-")</f>
        <v>23430</v>
      </c>
      <c r="AB14" s="184">
        <f>Y14-K14</f>
        <v>34300</v>
      </c>
      <c r="AC14" s="46">
        <f>Y14/K14</f>
        <v>1.1715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191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192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193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194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0.13333333333333</v>
      </c>
      <c r="B6" s="189" t="s">
        <v>195</v>
      </c>
      <c r="C6" s="189" t="s">
        <v>196</v>
      </c>
      <c r="D6" s="189"/>
      <c r="E6" s="189" t="s">
        <v>61</v>
      </c>
      <c r="F6" s="89" t="s">
        <v>197</v>
      </c>
      <c r="G6" s="89" t="s">
        <v>198</v>
      </c>
      <c r="H6" s="181">
        <v>22500</v>
      </c>
      <c r="I6" s="84">
        <v>1500</v>
      </c>
      <c r="J6" s="80">
        <v>26</v>
      </c>
      <c r="K6" s="80">
        <v>0</v>
      </c>
      <c r="L6" s="80">
        <v>66</v>
      </c>
      <c r="M6" s="93">
        <v>15</v>
      </c>
      <c r="N6" s="144">
        <v>10</v>
      </c>
      <c r="O6" s="81">
        <f>IFERROR(M6/L6,"-")</f>
        <v>0.22727272727273</v>
      </c>
      <c r="P6" s="80">
        <v>0</v>
      </c>
      <c r="Q6" s="80">
        <v>2</v>
      </c>
      <c r="R6" s="81">
        <f>IFERROR(P6/M6,"-")</f>
        <v>0</v>
      </c>
      <c r="S6" s="82">
        <f>IFERROR(H6/SUM(M6:M6),"-")</f>
        <v>1500</v>
      </c>
      <c r="T6" s="83">
        <v>1</v>
      </c>
      <c r="U6" s="81">
        <f>IF(M6=0,"-",T6/M6)</f>
        <v>0.066666666666667</v>
      </c>
      <c r="V6" s="186">
        <v>3000</v>
      </c>
      <c r="W6" s="187">
        <f>IFERROR(V6/M6,"-")</f>
        <v>200</v>
      </c>
      <c r="X6" s="187">
        <f>IFERROR(V6/T6,"-")</f>
        <v>3000</v>
      </c>
      <c r="Y6" s="181">
        <f>SUM(V6:V6)-SUM(H6:H6)</f>
        <v>-19500</v>
      </c>
      <c r="Z6" s="85">
        <f>SUM(V6:V6)/SUM(H6:H6)</f>
        <v>0.13333333333333</v>
      </c>
      <c r="AA6" s="78"/>
      <c r="AB6" s="94">
        <v>5</v>
      </c>
      <c r="AC6" s="95">
        <f>IF(M6=0,"",IF(AB6=0,"",(AB6/M6)))</f>
        <v>0.33333333333333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4</v>
      </c>
      <c r="AL6" s="101">
        <f>IF(M6=0,"",IF(AK6=0,"",(AK6/M6)))</f>
        <v>0.26666666666667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1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2</v>
      </c>
      <c r="BD6" s="113">
        <f>IF(M6=0,"",IF(BC6=0,"",(BC6/M6)))</f>
        <v>0.13333333333333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3</v>
      </c>
      <c r="BL6" s="119"/>
      <c r="BM6" s="120">
        <f>IF(M6=0,"",IF(BK6=0,"",(BK6/M6)))</f>
        <v>0.2</v>
      </c>
      <c r="BN6" s="121">
        <v>1</v>
      </c>
      <c r="BO6" s="122">
        <f>IFERROR(BN6/BK6,"-")</f>
        <v>0.33333333333333</v>
      </c>
      <c r="BP6" s="123">
        <v>3000</v>
      </c>
      <c r="BQ6" s="124">
        <f>IFERROR(BP6/BK6,"-")</f>
        <v>1000</v>
      </c>
      <c r="BR6" s="125">
        <v>1</v>
      </c>
      <c r="BS6" s="125"/>
      <c r="BT6" s="125"/>
      <c r="BU6" s="126"/>
      <c r="BV6" s="127">
        <f>IF(M6=0,"",IF(BU6=0,"",(BU6/M6)))</f>
        <v>0</v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1</v>
      </c>
      <c r="CN6" s="141">
        <v>3000</v>
      </c>
      <c r="CO6" s="141">
        <v>3000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0.33786802030457</v>
      </c>
      <c r="B7" s="189" t="s">
        <v>199</v>
      </c>
      <c r="C7" s="189" t="s">
        <v>196</v>
      </c>
      <c r="D7" s="189"/>
      <c r="E7" s="189" t="s">
        <v>61</v>
      </c>
      <c r="F7" s="89" t="s">
        <v>200</v>
      </c>
      <c r="G7" s="89" t="s">
        <v>198</v>
      </c>
      <c r="H7" s="181">
        <v>295500</v>
      </c>
      <c r="I7" s="84">
        <v>1500</v>
      </c>
      <c r="J7" s="80">
        <v>310</v>
      </c>
      <c r="K7" s="80">
        <v>0</v>
      </c>
      <c r="L7" s="80">
        <v>815</v>
      </c>
      <c r="M7" s="93">
        <v>197</v>
      </c>
      <c r="N7" s="144">
        <v>163</v>
      </c>
      <c r="O7" s="81">
        <f>IFERROR(M7/L7,"-")</f>
        <v>0.24171779141104</v>
      </c>
      <c r="P7" s="80">
        <v>3</v>
      </c>
      <c r="Q7" s="80">
        <v>67</v>
      </c>
      <c r="R7" s="81">
        <f>IFERROR(P7/M7,"-")</f>
        <v>0.015228426395939</v>
      </c>
      <c r="S7" s="82">
        <f>IFERROR(H7/SUM(M7:M7),"-")</f>
        <v>1500</v>
      </c>
      <c r="T7" s="83">
        <v>11</v>
      </c>
      <c r="U7" s="81">
        <f>IF(M7=0,"-",T7/M7)</f>
        <v>0.055837563451777</v>
      </c>
      <c r="V7" s="186">
        <v>99840</v>
      </c>
      <c r="W7" s="187">
        <f>IFERROR(V7/M7,"-")</f>
        <v>506.80203045685</v>
      </c>
      <c r="X7" s="187">
        <f>IFERROR(V7/T7,"-")</f>
        <v>9076.3636363636</v>
      </c>
      <c r="Y7" s="181">
        <f>SUM(V7:V7)-SUM(H7:H7)</f>
        <v>-195660</v>
      </c>
      <c r="Z7" s="85">
        <f>SUM(V7:V7)/SUM(H7:H7)</f>
        <v>0.33786802030457</v>
      </c>
      <c r="AA7" s="78"/>
      <c r="AB7" s="94">
        <v>34</v>
      </c>
      <c r="AC7" s="95">
        <f>IF(M7=0,"",IF(AB7=0,"",(AB7/M7)))</f>
        <v>0.17258883248731</v>
      </c>
      <c r="AD7" s="94"/>
      <c r="AE7" s="96">
        <f>IFERROR(AD7/AB7,"-")</f>
        <v>0</v>
      </c>
      <c r="AF7" s="97"/>
      <c r="AG7" s="98">
        <f>IFERROR(AF7/AB7,"-")</f>
        <v>0</v>
      </c>
      <c r="AH7" s="99"/>
      <c r="AI7" s="99"/>
      <c r="AJ7" s="99"/>
      <c r="AK7" s="100">
        <v>58</v>
      </c>
      <c r="AL7" s="101">
        <f>IF(M7=0,"",IF(AK7=0,"",(AK7/M7)))</f>
        <v>0.29441624365482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19</v>
      </c>
      <c r="AU7" s="107" t="str">
        <f>IF(M7=0,"",IF(AW7=0,"",(AW7/M7)))</f>
        <v>0</v>
      </c>
      <c r="AV7" s="106">
        <v>1</v>
      </c>
      <c r="AW7" s="108" t="str">
        <f>IFERROR(AY7/AW7,"-")</f>
        <v>-</v>
      </c>
      <c r="AX7" s="109">
        <v>10000</v>
      </c>
      <c r="AY7" s="110" t="str">
        <f>IFERROR(BA7/AW7,"-")</f>
        <v>-</v>
      </c>
      <c r="AZ7" s="111">
        <v>1</v>
      </c>
      <c r="BA7" s="111"/>
      <c r="BB7" s="111"/>
      <c r="BC7" s="112">
        <v>44</v>
      </c>
      <c r="BD7" s="113">
        <f>IF(M7=0,"",IF(BC7=0,"",(BC7/M7)))</f>
        <v>0.22335025380711</v>
      </c>
      <c r="BE7" s="112">
        <v>3</v>
      </c>
      <c r="BF7" s="114">
        <f>IFERROR(BE7/BC7,"-")</f>
        <v>0.068181818181818</v>
      </c>
      <c r="BG7" s="115">
        <v>13840</v>
      </c>
      <c r="BH7" s="116">
        <f>IFERROR(BG7/BC7,"-")</f>
        <v>314.54545454545</v>
      </c>
      <c r="BI7" s="117">
        <v>3</v>
      </c>
      <c r="BJ7" s="117"/>
      <c r="BK7" s="117">
        <v>33</v>
      </c>
      <c r="BL7" s="119"/>
      <c r="BM7" s="120">
        <f>IF(M7=0,"",IF(BK7=0,"",(BK7/M7)))</f>
        <v>0.16751269035533</v>
      </c>
      <c r="BN7" s="121">
        <v>5</v>
      </c>
      <c r="BO7" s="122">
        <f>IFERROR(BN7/BK7,"-")</f>
        <v>0.15151515151515</v>
      </c>
      <c r="BP7" s="123">
        <v>67000</v>
      </c>
      <c r="BQ7" s="124">
        <f>IFERROR(BP7/BK7,"-")</f>
        <v>2030.303030303</v>
      </c>
      <c r="BR7" s="125">
        <v>3</v>
      </c>
      <c r="BS7" s="125">
        <v>1</v>
      </c>
      <c r="BT7" s="125">
        <v>1</v>
      </c>
      <c r="BU7" s="126">
        <v>8</v>
      </c>
      <c r="BV7" s="127">
        <f>IF(M7=0,"",IF(BU7=0,"",(BU7/M7)))</f>
        <v>0.040609137055838</v>
      </c>
      <c r="BW7" s="128">
        <v>2</v>
      </c>
      <c r="BX7" s="129">
        <f>IFERROR(BW7/BU7,"-")</f>
        <v>0.25</v>
      </c>
      <c r="BY7" s="130">
        <v>9000</v>
      </c>
      <c r="BZ7" s="131">
        <f>IFERROR(BY7/BU7,"-")</f>
        <v>1125</v>
      </c>
      <c r="CA7" s="132">
        <v>1</v>
      </c>
      <c r="CB7" s="132">
        <v>1</v>
      </c>
      <c r="CC7" s="132"/>
      <c r="CD7" s="133">
        <v>1</v>
      </c>
      <c r="CE7" s="134">
        <f>IF(M7=0,"",IF(CD7=0,"",(CD7/M7)))</f>
        <v>0.0050761421319797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11</v>
      </c>
      <c r="CN7" s="141">
        <v>99840</v>
      </c>
      <c r="CO7" s="141">
        <v>46000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201</v>
      </c>
      <c r="G10" s="40"/>
      <c r="H10" s="184"/>
      <c r="I10" s="45"/>
      <c r="J10" s="41">
        <f>SUM(J6:J9)</f>
        <v>336</v>
      </c>
      <c r="K10" s="41">
        <f>SUM(K6:K9)</f>
        <v>0</v>
      </c>
      <c r="L10" s="41">
        <f>SUM(L6:L9)</f>
        <v>881</v>
      </c>
      <c r="M10" s="41">
        <f>SUM(M6:M9)</f>
        <v>212</v>
      </c>
      <c r="N10" s="41">
        <f>SUM(N6:N9)</f>
        <v>173</v>
      </c>
      <c r="O10" s="42">
        <f>IFERROR(M10/L10,"-")</f>
        <v>0.24063564131669</v>
      </c>
      <c r="P10" s="77">
        <f>SUM(P6:P9)</f>
        <v>3</v>
      </c>
      <c r="Q10" s="77">
        <f>SUM(Q6:Q9)</f>
        <v>69</v>
      </c>
      <c r="R10" s="42">
        <f>IFERROR(P10/M10,"-")</f>
        <v>0.014150943396226</v>
      </c>
      <c r="S10" s="43">
        <f>IFERROR(H10/M10,"-")</f>
        <v>0</v>
      </c>
      <c r="T10" s="44">
        <f>SUM(T6:T9)</f>
        <v>12</v>
      </c>
      <c r="U10" s="42">
        <f>IFERROR(T10/M10,"-")</f>
        <v>0.056603773584906</v>
      </c>
      <c r="V10" s="184">
        <f>SUM(V6:V9)</f>
        <v>102840</v>
      </c>
      <c r="W10" s="184">
        <f>IFERROR(V10/M10,"-")</f>
        <v>485.09433962264</v>
      </c>
      <c r="X10" s="184">
        <f>IFERROR(V10/T10,"-")</f>
        <v>8570</v>
      </c>
      <c r="Y10" s="184">
        <f>V10-H10</f>
        <v>102840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192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203</v>
      </c>
      <c r="C6" s="189" t="s">
        <v>204</v>
      </c>
      <c r="D6" s="189" t="s">
        <v>205</v>
      </c>
      <c r="E6" s="189" t="s">
        <v>81</v>
      </c>
      <c r="F6" s="89" t="s">
        <v>206</v>
      </c>
      <c r="G6" s="89" t="s">
        <v>198</v>
      </c>
      <c r="H6" s="181">
        <v>0</v>
      </c>
      <c r="I6" s="80">
        <v>1</v>
      </c>
      <c r="J6" s="80">
        <v>0</v>
      </c>
      <c r="K6" s="80">
        <v>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3.2229211248093</v>
      </c>
      <c r="B7" s="189" t="s">
        <v>207</v>
      </c>
      <c r="C7" s="189" t="s">
        <v>204</v>
      </c>
      <c r="D7" s="189" t="s">
        <v>205</v>
      </c>
      <c r="E7" s="189" t="s">
        <v>81</v>
      </c>
      <c r="F7" s="89" t="s">
        <v>208</v>
      </c>
      <c r="G7" s="89" t="s">
        <v>198</v>
      </c>
      <c r="H7" s="181">
        <v>4074006</v>
      </c>
      <c r="I7" s="80">
        <v>3711</v>
      </c>
      <c r="J7" s="80">
        <v>0</v>
      </c>
      <c r="K7" s="80">
        <v>227078</v>
      </c>
      <c r="L7" s="93">
        <v>1622</v>
      </c>
      <c r="M7" s="81">
        <f>IFERROR(L7/K7,"-")</f>
        <v>0.0071429200539022</v>
      </c>
      <c r="N7" s="80">
        <v>109</v>
      </c>
      <c r="O7" s="80">
        <v>575</v>
      </c>
      <c r="P7" s="81">
        <f>IFERROR(N7/(L7),"-")</f>
        <v>0.067200986436498</v>
      </c>
      <c r="Q7" s="82">
        <f>IFERROR(H7/SUM(L7:L7),"-")</f>
        <v>2511.7176325524</v>
      </c>
      <c r="R7" s="83">
        <v>226</v>
      </c>
      <c r="S7" s="81">
        <f>IF(L7=0,"-",R7/L7)</f>
        <v>0.13933415536375</v>
      </c>
      <c r="T7" s="186">
        <v>13130200</v>
      </c>
      <c r="U7" s="187">
        <f>IFERROR(T7/L7,"-")</f>
        <v>8095.0678175092</v>
      </c>
      <c r="V7" s="187">
        <f>IFERROR(T7/R7,"-")</f>
        <v>58098.230088496</v>
      </c>
      <c r="W7" s="181">
        <f>SUM(T7:T7)-SUM(H7:H7)</f>
        <v>9056194</v>
      </c>
      <c r="X7" s="85">
        <f>SUM(T7:T7)/SUM(H7:H7)</f>
        <v>3.2229211248093</v>
      </c>
      <c r="Y7" s="78"/>
      <c r="Z7" s="94">
        <v>2</v>
      </c>
      <c r="AA7" s="95">
        <f>IF(L7=0,"",IF(Z7=0,"",(Z7/L7)))</f>
        <v>0.001233045622688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37</v>
      </c>
      <c r="AJ7" s="101">
        <f>IF(L7=0,"",IF(AI7=0,"",(AI7/L7)))</f>
        <v>0.022811344019729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0.0073982737361282</v>
      </c>
      <c r="AT7" s="106">
        <v>2</v>
      </c>
      <c r="AU7" s="108">
        <f>IFERROR(AT7/AR7,"-")</f>
        <v>0.16666666666667</v>
      </c>
      <c r="AV7" s="109">
        <v>13000</v>
      </c>
      <c r="AW7" s="110">
        <f>IFERROR(AV7/AR7,"-")</f>
        <v>1083.3333333333</v>
      </c>
      <c r="AX7" s="111">
        <v>1</v>
      </c>
      <c r="AY7" s="111">
        <v>1</v>
      </c>
      <c r="AZ7" s="111"/>
      <c r="BA7" s="112">
        <v>103</v>
      </c>
      <c r="BB7" s="113">
        <f>IF(L7=0,"",IF(BA7=0,"",(BA7/L7)))</f>
        <v>0.063501849568434</v>
      </c>
      <c r="BC7" s="112">
        <v>9</v>
      </c>
      <c r="BD7" s="114">
        <f>IFERROR(BC7/BA7,"-")</f>
        <v>0.087378640776699</v>
      </c>
      <c r="BE7" s="115">
        <v>78840</v>
      </c>
      <c r="BF7" s="116">
        <f>IFERROR(BE7/BA7,"-")</f>
        <v>765.43689320388</v>
      </c>
      <c r="BG7" s="117">
        <v>4</v>
      </c>
      <c r="BH7" s="117">
        <v>2</v>
      </c>
      <c r="BI7" s="117">
        <v>3</v>
      </c>
      <c r="BJ7" s="119">
        <v>938</v>
      </c>
      <c r="BK7" s="120">
        <f>IF(L7=0,"",IF(BJ7=0,"",(BJ7/L7)))</f>
        <v>0.57829839704069</v>
      </c>
      <c r="BL7" s="121">
        <v>113</v>
      </c>
      <c r="BM7" s="122">
        <f>IFERROR(BL7/BJ7,"-")</f>
        <v>0.12046908315565</v>
      </c>
      <c r="BN7" s="123">
        <v>3016930</v>
      </c>
      <c r="BO7" s="124">
        <f>IFERROR(BN7/BJ7,"-")</f>
        <v>3216.3432835821</v>
      </c>
      <c r="BP7" s="125">
        <v>65</v>
      </c>
      <c r="BQ7" s="125">
        <v>11</v>
      </c>
      <c r="BR7" s="125">
        <v>37</v>
      </c>
      <c r="BS7" s="126">
        <v>461</v>
      </c>
      <c r="BT7" s="127">
        <f>IF(L7=0,"",IF(BS7=0,"",(BS7/L7)))</f>
        <v>0.28421701602959</v>
      </c>
      <c r="BU7" s="128">
        <v>87</v>
      </c>
      <c r="BV7" s="129">
        <f>IFERROR(BU7/BS7,"-")</f>
        <v>0.18872017353579</v>
      </c>
      <c r="BW7" s="130">
        <v>7822880</v>
      </c>
      <c r="BX7" s="131">
        <f>IFERROR(BW7/BS7,"-")</f>
        <v>16969.370932755</v>
      </c>
      <c r="BY7" s="132">
        <v>22</v>
      </c>
      <c r="BZ7" s="132">
        <v>15</v>
      </c>
      <c r="CA7" s="132">
        <v>50</v>
      </c>
      <c r="CB7" s="133">
        <v>69</v>
      </c>
      <c r="CC7" s="134">
        <f>IF(L7=0,"",IF(CB7=0,"",(CB7/L7)))</f>
        <v>0.042540073982737</v>
      </c>
      <c r="CD7" s="135">
        <v>15</v>
      </c>
      <c r="CE7" s="136">
        <f>IFERROR(CD7/CB7,"-")</f>
        <v>0.21739130434783</v>
      </c>
      <c r="CF7" s="137">
        <v>2198550</v>
      </c>
      <c r="CG7" s="138">
        <f>IFERROR(CF7/CB7,"-")</f>
        <v>31863.043478261</v>
      </c>
      <c r="CH7" s="139">
        <v>5</v>
      </c>
      <c r="CI7" s="139">
        <v>2</v>
      </c>
      <c r="CJ7" s="139">
        <v>8</v>
      </c>
      <c r="CK7" s="140">
        <v>226</v>
      </c>
      <c r="CL7" s="141">
        <v>13130200</v>
      </c>
      <c r="CM7" s="141">
        <v>1268000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1.3847163919729</v>
      </c>
      <c r="B8" s="189" t="s">
        <v>209</v>
      </c>
      <c r="C8" s="189" t="s">
        <v>204</v>
      </c>
      <c r="D8" s="189" t="s">
        <v>205</v>
      </c>
      <c r="E8" s="189" t="s">
        <v>81</v>
      </c>
      <c r="F8" s="89" t="s">
        <v>210</v>
      </c>
      <c r="G8" s="89" t="s">
        <v>198</v>
      </c>
      <c r="H8" s="181">
        <v>5137478</v>
      </c>
      <c r="I8" s="80">
        <v>3720</v>
      </c>
      <c r="J8" s="80">
        <v>0</v>
      </c>
      <c r="K8" s="80">
        <v>104210</v>
      </c>
      <c r="L8" s="93">
        <v>2115</v>
      </c>
      <c r="M8" s="81">
        <f>IFERROR(L8/K8,"-")</f>
        <v>0.020295557048268</v>
      </c>
      <c r="N8" s="80">
        <v>74</v>
      </c>
      <c r="O8" s="80">
        <v>797</v>
      </c>
      <c r="P8" s="81">
        <f>IFERROR(N8/(L8),"-")</f>
        <v>0.034988179669031</v>
      </c>
      <c r="Q8" s="82">
        <f>IFERROR(H8/SUM(L8:L8),"-")</f>
        <v>2429.0676122931</v>
      </c>
      <c r="R8" s="83">
        <v>232</v>
      </c>
      <c r="S8" s="81">
        <f>IF(L8=0,"-",R8/L8)</f>
        <v>0.1096926713948</v>
      </c>
      <c r="T8" s="186">
        <v>7113950</v>
      </c>
      <c r="U8" s="187">
        <f>IFERROR(T8/L8,"-")</f>
        <v>3363.5697399527</v>
      </c>
      <c r="V8" s="187">
        <f>IFERROR(T8/R8,"-")</f>
        <v>30663.577586207</v>
      </c>
      <c r="W8" s="181">
        <f>SUM(T8:T8)-SUM(H8:H8)</f>
        <v>1976472</v>
      </c>
      <c r="X8" s="85">
        <f>SUM(T8:T8)/SUM(H8:H8)</f>
        <v>1.3847163919729</v>
      </c>
      <c r="Y8" s="78"/>
      <c r="Z8" s="94">
        <v>61</v>
      </c>
      <c r="AA8" s="95">
        <f>IF(L8=0,"",IF(Z8=0,"",(Z8/L8)))</f>
        <v>0.028841607565012</v>
      </c>
      <c r="AB8" s="94">
        <v>2</v>
      </c>
      <c r="AC8" s="96">
        <f>IFERROR(AB8/Z8,"-")</f>
        <v>0.032786885245902</v>
      </c>
      <c r="AD8" s="97">
        <v>4000</v>
      </c>
      <c r="AE8" s="98">
        <f>IFERROR(AD8/Z8,"-")</f>
        <v>65.573770491803</v>
      </c>
      <c r="AF8" s="99">
        <v>2</v>
      </c>
      <c r="AG8" s="99"/>
      <c r="AH8" s="99"/>
      <c r="AI8" s="100">
        <v>422</v>
      </c>
      <c r="AJ8" s="101">
        <f>IF(L8=0,"",IF(AI8=0,"",(AI8/L8)))</f>
        <v>0.19952718676123</v>
      </c>
      <c r="AK8" s="100">
        <v>17</v>
      </c>
      <c r="AL8" s="102">
        <f>IFERROR(AK8/AI8,"-")</f>
        <v>0.040284360189573</v>
      </c>
      <c r="AM8" s="103">
        <v>156020</v>
      </c>
      <c r="AN8" s="104">
        <f>IFERROR(AM8/AI8,"-")</f>
        <v>369.71563981043</v>
      </c>
      <c r="AO8" s="105">
        <v>15</v>
      </c>
      <c r="AP8" s="105"/>
      <c r="AQ8" s="105">
        <v>2</v>
      </c>
      <c r="AR8" s="106">
        <v>259</v>
      </c>
      <c r="AS8" s="107">
        <f>IF(L8=0,"",IF(AR8=0,"",(AR8/L8)))</f>
        <v>0.12245862884161</v>
      </c>
      <c r="AT8" s="106">
        <v>15</v>
      </c>
      <c r="AU8" s="108">
        <f>IFERROR(AT8/AR8,"-")</f>
        <v>0.057915057915058</v>
      </c>
      <c r="AV8" s="109">
        <v>137000</v>
      </c>
      <c r="AW8" s="110">
        <f>IFERROR(AV8/AR8,"-")</f>
        <v>528.95752895753</v>
      </c>
      <c r="AX8" s="111">
        <v>12</v>
      </c>
      <c r="AY8" s="111">
        <v>1</v>
      </c>
      <c r="AZ8" s="111">
        <v>2</v>
      </c>
      <c r="BA8" s="112">
        <v>523</v>
      </c>
      <c r="BB8" s="113">
        <f>IF(L8=0,"",IF(BA8=0,"",(BA8/L8)))</f>
        <v>0.24728132387707</v>
      </c>
      <c r="BC8" s="112">
        <v>38</v>
      </c>
      <c r="BD8" s="114">
        <f>IFERROR(BC8/BA8,"-")</f>
        <v>0.072657743785851</v>
      </c>
      <c r="BE8" s="115">
        <v>1365400</v>
      </c>
      <c r="BF8" s="116">
        <f>IFERROR(BE8/BA8,"-")</f>
        <v>2610.707456979</v>
      </c>
      <c r="BG8" s="117">
        <v>22</v>
      </c>
      <c r="BH8" s="117">
        <v>8</v>
      </c>
      <c r="BI8" s="117">
        <v>8</v>
      </c>
      <c r="BJ8" s="119">
        <v>586</v>
      </c>
      <c r="BK8" s="120">
        <f>IF(L8=0,"",IF(BJ8=0,"",(BJ8/L8)))</f>
        <v>0.27706855791962</v>
      </c>
      <c r="BL8" s="121">
        <v>92</v>
      </c>
      <c r="BM8" s="122">
        <f>IFERROR(BL8/BJ8,"-")</f>
        <v>0.15699658703072</v>
      </c>
      <c r="BN8" s="123">
        <v>2625890</v>
      </c>
      <c r="BO8" s="124">
        <f>IFERROR(BN8/BJ8,"-")</f>
        <v>4481.0409556314</v>
      </c>
      <c r="BP8" s="125">
        <v>43</v>
      </c>
      <c r="BQ8" s="125">
        <v>15</v>
      </c>
      <c r="BR8" s="125">
        <v>34</v>
      </c>
      <c r="BS8" s="126">
        <v>230</v>
      </c>
      <c r="BT8" s="127">
        <f>IF(L8=0,"",IF(BS8=0,"",(BS8/L8)))</f>
        <v>0.10874704491726</v>
      </c>
      <c r="BU8" s="128">
        <v>58</v>
      </c>
      <c r="BV8" s="129">
        <f>IFERROR(BU8/BS8,"-")</f>
        <v>0.25217391304348</v>
      </c>
      <c r="BW8" s="130">
        <v>2665640</v>
      </c>
      <c r="BX8" s="131">
        <f>IFERROR(BW8/BS8,"-")</f>
        <v>11589.739130435</v>
      </c>
      <c r="BY8" s="132">
        <v>20</v>
      </c>
      <c r="BZ8" s="132">
        <v>9</v>
      </c>
      <c r="CA8" s="132">
        <v>29</v>
      </c>
      <c r="CB8" s="133">
        <v>34</v>
      </c>
      <c r="CC8" s="134">
        <f>IF(L8=0,"",IF(CB8=0,"",(CB8/L8)))</f>
        <v>0.016075650118203</v>
      </c>
      <c r="CD8" s="135">
        <v>10</v>
      </c>
      <c r="CE8" s="136">
        <f>IFERROR(CD8/CB8,"-")</f>
        <v>0.29411764705882</v>
      </c>
      <c r="CF8" s="137">
        <v>160000</v>
      </c>
      <c r="CG8" s="138">
        <f>IFERROR(CF8/CB8,"-")</f>
        <v>4705.8823529412</v>
      </c>
      <c r="CH8" s="139">
        <v>3</v>
      </c>
      <c r="CI8" s="139">
        <v>3</v>
      </c>
      <c r="CJ8" s="139">
        <v>4</v>
      </c>
      <c r="CK8" s="140">
        <v>232</v>
      </c>
      <c r="CL8" s="141">
        <v>7113950</v>
      </c>
      <c r="CM8" s="141">
        <v>860000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211</v>
      </c>
      <c r="G11" s="40"/>
      <c r="H11" s="184"/>
      <c r="I11" s="41">
        <f>SUM(I6:I10)</f>
        <v>7432</v>
      </c>
      <c r="J11" s="41">
        <f>SUM(J6:J10)</f>
        <v>0</v>
      </c>
      <c r="K11" s="41">
        <f>SUM(K6:K10)</f>
        <v>331290</v>
      </c>
      <c r="L11" s="41">
        <f>SUM(L6:L10)</f>
        <v>3737</v>
      </c>
      <c r="M11" s="42">
        <f>IFERROR(L11/K11,"-")</f>
        <v>0.011280147302967</v>
      </c>
      <c r="N11" s="77">
        <f>SUM(N6:N10)</f>
        <v>183</v>
      </c>
      <c r="O11" s="77">
        <f>SUM(O6:O10)</f>
        <v>1372</v>
      </c>
      <c r="P11" s="42">
        <f>IFERROR(N11/L11,"-")</f>
        <v>0.048969761841049</v>
      </c>
      <c r="Q11" s="43">
        <f>IFERROR(H11/L11,"-")</f>
        <v>0</v>
      </c>
      <c r="R11" s="44">
        <f>SUM(R6:R10)</f>
        <v>458</v>
      </c>
      <c r="S11" s="42">
        <f>IFERROR(R11/L11,"-")</f>
        <v>0.12255820176612</v>
      </c>
      <c r="T11" s="184">
        <f>SUM(T6:T10)</f>
        <v>20244150</v>
      </c>
      <c r="U11" s="184">
        <f>IFERROR(T11/L11,"-")</f>
        <v>5417.2196949425</v>
      </c>
      <c r="V11" s="184">
        <f>IFERROR(T11/R11,"-")</f>
        <v>44201.200873362</v>
      </c>
      <c r="W11" s="184">
        <f>T11-H11</f>
        <v>20244150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