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<sst xmlns="http://schemas.openxmlformats.org/spreadsheetml/2006/main" uniqueCount="240">
  <si>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</si>
  <si>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</si>
  <si>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</si>
  <si>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</si>
  <si>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</si>
  <si>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</si>
  <si>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</si>
  <si>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</si>
  <si>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</si>
  <si>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</si>
  <si>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</si>
  <si>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</si>
  <si>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</si>
  <si>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</si>
  <si>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</si>
  <si>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</si>
  <si>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</si>
  <si>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</si>
  <si>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</si>
  <si>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</si>
  <si>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</si>
  <si>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</si>
  <si>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</si>
  <si>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</si>
  <si>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</si>
  <si>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</si>
  <si>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</si>
  <si>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</si>
  <si>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</si>
  <si>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</si>
  <si>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</si>
  <si>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</si>
  <si>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</si>
  <si>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</si>
  <si>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</si>
  <si>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</si>
  <si>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</si>
  <si>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</si>
  <si>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</si>
  <si>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</si>
  <si>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</si>
  <si>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</si>
  <si>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</si>
  <si>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</si>
  <si>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</si>
  <si>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</si>
  <si>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</si>
  <si>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</si>
  <si>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</si>
  <si>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</si>
  <si>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</si>
  <si>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</si>
  <si>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</si>
  <si>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</si>
  <si>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</si>
  <si>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</si>
  <si>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</si>
  <si>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ic2476</t>
  </si>
  <si>
    <t>インターカラー</t>
  </si>
  <si>
    <t>デリヘル版3（高宮菜々子）</t>
  </si>
  <si>
    <t>もう50代の熟女だけど</t>
  </si>
  <si>
    <t>lp01</t>
  </si>
  <si>
    <t>スポーツ報知関東</t>
  </si>
  <si>
    <t>全5段つかみ4回</t>
  </si>
  <si>
    <t>8月14日(土)</t>
  </si>
  <si>
    <t>ic2477</t>
  </si>
  <si>
    <t>４コマ漫画版（大浦真奈美）</t>
  </si>
  <si>
    <t>50〜70代男性限定熟女好きな男性募集中</t>
  </si>
  <si>
    <t>8月15日(日)</t>
  </si>
  <si>
    <t>ic2478</t>
  </si>
  <si>
    <t>新書籍版2（晶エリー）</t>
  </si>
  <si>
    <t>70歳までの出会いお手伝い</t>
  </si>
  <si>
    <t>8月21日(土)</t>
  </si>
  <si>
    <t>ic2479</t>
  </si>
  <si>
    <t>右女9(ヘスティアさん)（大浦真奈美）</t>
  </si>
  <si>
    <t>学生いませんギャルもいません40代50代60代中年女性が多いサイト</t>
  </si>
  <si>
    <t>8月22日(日)</t>
  </si>
  <si>
    <t>ic2480</t>
  </si>
  <si>
    <t>(空電共通)</t>
  </si>
  <si>
    <t>空電</t>
  </si>
  <si>
    <t>空電 (共通)</t>
  </si>
  <si>
    <t>ic2481</t>
  </si>
  <si>
    <t>デリヘル版2（高宮菜々子）</t>
  </si>
  <si>
    <t>lp07</t>
  </si>
  <si>
    <t>サンスポ関東</t>
  </si>
  <si>
    <t>全5段つかみ15段</t>
  </si>
  <si>
    <t>1～15日</t>
  </si>
  <si>
    <t>ic2482</t>
  </si>
  <si>
    <t>ic2483</t>
  </si>
  <si>
    <t>ic2484</t>
  </si>
  <si>
    <t>ic2485</t>
  </si>
  <si>
    <t>右女9版(ヘスティア)（晶エリー）</t>
  </si>
  <si>
    <t>学生いませんギャルもいません熟女熟女熟女熟女</t>
  </si>
  <si>
    <t>16～31日</t>
  </si>
  <si>
    <t>ic2486</t>
  </si>
  <si>
    <t>ic2487</t>
  </si>
  <si>
    <t>ic2488</t>
  </si>
  <si>
    <t>ic2489</t>
  </si>
  <si>
    <t>サンスポ関西</t>
  </si>
  <si>
    <t>ic2490</t>
  </si>
  <si>
    <t>ic2491</t>
  </si>
  <si>
    <t>ic2492</t>
  </si>
  <si>
    <t>ic2493</t>
  </si>
  <si>
    <t>ic2494</t>
  </si>
  <si>
    <t>ic2495</t>
  </si>
  <si>
    <t>ic2496</t>
  </si>
  <si>
    <t>ic2497</t>
  </si>
  <si>
    <t>①大正版（高宮菜々子）</t>
  </si>
  <si>
    <t>178「日帰り出会い」</t>
  </si>
  <si>
    <t>スポニチ関東</t>
  </si>
  <si>
    <t>半2段つかみ20段保証</t>
  </si>
  <si>
    <t>20段保証</t>
  </si>
  <si>
    <t>ic2498</t>
  </si>
  <si>
    <t>②旧デイリー風（晶エリー）</t>
  </si>
  <si>
    <t>179「おめでとうございます。あなたは本物の出会いサイトに出会いました！」</t>
  </si>
  <si>
    <t>ic2499</t>
  </si>
  <si>
    <t>③求人風（大浦真奈美）</t>
  </si>
  <si>
    <t>180「出会い不足解消に〇〇」</t>
  </si>
  <si>
    <t>ic2500</t>
  </si>
  <si>
    <t>No.1誤解版（大浦真奈美）</t>
  </si>
  <si>
    <t>新カップルが続々登場！</t>
  </si>
  <si>
    <t>ic2501</t>
  </si>
  <si>
    <t>ic2507</t>
  </si>
  <si>
    <t>70歳までの出会いリクルート</t>
  </si>
  <si>
    <t>全5段</t>
  </si>
  <si>
    <t>ic2508</t>
  </si>
  <si>
    <t>ic2509</t>
  </si>
  <si>
    <t>DVDパッケージ＿ストーリー版（大浦真奈美）</t>
  </si>
  <si>
    <t>どうした？熟女男がいなくて焦ってるんだろ？よし、俺が相手してやるよ！</t>
  </si>
  <si>
    <t>ic2510</t>
  </si>
  <si>
    <t>ic2511</t>
  </si>
  <si>
    <t>デリヘル版2（晶エリー）</t>
  </si>
  <si>
    <t>顔出し無しでも女性から誘われる</t>
  </si>
  <si>
    <t>スポニチ関東 特価</t>
  </si>
  <si>
    <t>8月05日(木)</t>
  </si>
  <si>
    <t>ic2512</t>
  </si>
  <si>
    <t>ic2513</t>
  </si>
  <si>
    <t>新書籍版（大浦真奈美）</t>
  </si>
  <si>
    <t>日本の出会い系番付第1位に推薦します</t>
  </si>
  <si>
    <t>8月12日(木)</t>
  </si>
  <si>
    <t>ic2514</t>
  </si>
  <si>
    <t>ic2515</t>
  </si>
  <si>
    <t>スポニチ関西</t>
  </si>
  <si>
    <t>ic2516</t>
  </si>
  <si>
    <t>ic2517</t>
  </si>
  <si>
    <t>8月29日(日)</t>
  </si>
  <si>
    <t>ic2518</t>
  </si>
  <si>
    <t>ic2519</t>
  </si>
  <si>
    <t>スポニチ関西 特価</t>
  </si>
  <si>
    <t>8月09日(月)</t>
  </si>
  <si>
    <t>ic2520</t>
  </si>
  <si>
    <t>ic2521</t>
  </si>
  <si>
    <t>8月13日(金)</t>
  </si>
  <si>
    <t>ic2522</t>
  </si>
  <si>
    <t>ic2523</t>
  </si>
  <si>
    <t>1C終面全5段</t>
  </si>
  <si>
    <t>ic2524</t>
  </si>
  <si>
    <t>ic2525</t>
  </si>
  <si>
    <t>ic2526</t>
  </si>
  <si>
    <t>ic2527</t>
  </si>
  <si>
    <t>ニッカン関西</t>
  </si>
  <si>
    <t>ic2528</t>
  </si>
  <si>
    <t>ic2529</t>
  </si>
  <si>
    <t>デリヘル版3（大浦真奈美）</t>
  </si>
  <si>
    <t>半5段</t>
  </si>
  <si>
    <t>ic2530</t>
  </si>
  <si>
    <t>ic2531</t>
  </si>
  <si>
    <t>新書籍版（晶エリー）</t>
  </si>
  <si>
    <t>8月28日(土)</t>
  </si>
  <si>
    <t>ic2532</t>
  </si>
  <si>
    <t>ic2533</t>
  </si>
  <si>
    <t>デイリースポーツ関西</t>
  </si>
  <si>
    <t>4C終面全5段</t>
  </si>
  <si>
    <t>ic2534</t>
  </si>
  <si>
    <t>ic2535</t>
  </si>
  <si>
    <t>焼肉版（大浦真奈美）</t>
  </si>
  <si>
    <t>ic2536</t>
  </si>
  <si>
    <t>ic2537</t>
  </si>
  <si>
    <t>中京スポーツ</t>
  </si>
  <si>
    <t>8月06日(金)</t>
  </si>
  <si>
    <t>ic2538</t>
  </si>
  <si>
    <t>ic2539</t>
  </si>
  <si>
    <t>ic2540</t>
  </si>
  <si>
    <t>ic2541</t>
  </si>
  <si>
    <t>九スポ</t>
  </si>
  <si>
    <t>記事枠</t>
  </si>
  <si>
    <t>ic2542</t>
  </si>
  <si>
    <t>新聞 TOTAL</t>
  </si>
  <si>
    <t>●雑誌 広告</t>
  </si>
  <si>
    <t>ad736</t>
  </si>
  <si>
    <t>アドライヴ</t>
  </si>
  <si>
    <t>大洋図書</t>
  </si>
  <si>
    <t>5P風俗ヘスティア(高宮菜々子さん)</t>
  </si>
  <si>
    <t>実話ナックルズGOLD ドキュメント</t>
  </si>
  <si>
    <t>1C5P</t>
  </si>
  <si>
    <t>ad737</t>
  </si>
  <si>
    <t>ad732</t>
  </si>
  <si>
    <t>コアマガジン</t>
  </si>
  <si>
    <t>2P逆ナンインタビュー版_ヘスティア（高宮菜々子さん）</t>
  </si>
  <si>
    <t>実話BUNKAタブー</t>
  </si>
  <si>
    <t>1C2P</t>
  </si>
  <si>
    <t>8月16日(月)</t>
  </si>
  <si>
    <t>ad733</t>
  </si>
  <si>
    <t>ad738</t>
  </si>
  <si>
    <t>1P記事_求む！中高年男性版_ヘスティア</t>
  </si>
  <si>
    <t>金のEX DVD</t>
  </si>
  <si>
    <t>表4</t>
  </si>
  <si>
    <t>8月17日(火)</t>
  </si>
  <si>
    <t>ad739</t>
  </si>
  <si>
    <t>ad740</t>
  </si>
  <si>
    <t>臨時増刊ラヴァーズ</t>
  </si>
  <si>
    <t>8月23日(月)</t>
  </si>
  <si>
    <t>ad741</t>
  </si>
  <si>
    <t>ad734</t>
  </si>
  <si>
    <t>日本ジャーナル出版</t>
  </si>
  <si>
    <t>週刊実話増刊「実話ザ・タブー」</t>
  </si>
  <si>
    <t>8月25日(水)</t>
  </si>
  <si>
    <t>ad735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</si>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</sst>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2.8923076923077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520000</v>
      </c>
      <c r="L6" s="80">
        <v>13</v>
      </c>
      <c r="M6" s="80">
        <v>0</v>
      </c>
      <c r="N6" s="80">
        <v>91</v>
      </c>
      <c r="O6" s="91">
        <v>7</v>
      </c>
      <c r="P6" s="92">
        <v>0</v>
      </c>
      <c r="Q6" s="93">
        <f>O6+P6</f>
        <v>7</v>
      </c>
      <c r="R6" s="81">
        <f>IFERROR(Q6/N6,"-")</f>
        <v>0.076923076923077</v>
      </c>
      <c r="S6" s="80">
        <v>0</v>
      </c>
      <c r="T6" s="80">
        <v>2</v>
      </c>
      <c r="U6" s="81">
        <f>IFERROR(T6/(Q6),"-")</f>
        <v>0.28571428571429</v>
      </c>
      <c r="V6" s="82">
        <f>IFERROR(K6/SUM(Q6:Q10),"-")</f>
        <v>11304.347826087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SUM(Y6:Y10)-SUM(K6:K10)</f>
        <v>984000</v>
      </c>
      <c r="AC6" s="85">
        <f>SUM(Y6:Y10)/SUM(K6:K10)</f>
        <v>2.8923076923077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2</v>
      </c>
      <c r="AX6" s="107">
        <f>IF(Q6=0,"",IF(AW6=0,"",(AW6/Q6)))</f>
        <v>0.28571428571429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0.28571428571429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0.28571428571429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0.14285714285714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66</v>
      </c>
      <c r="F7" s="189" t="s">
        <v>67</v>
      </c>
      <c r="G7" s="189" t="s">
        <v>61</v>
      </c>
      <c r="H7" s="89" t="s">
        <v>62</v>
      </c>
      <c r="I7" s="89" t="s">
        <v>63</v>
      </c>
      <c r="J7" s="191" t="s">
        <v>68</v>
      </c>
      <c r="K7" s="181"/>
      <c r="L7" s="80">
        <v>13</v>
      </c>
      <c r="M7" s="80">
        <v>0</v>
      </c>
      <c r="N7" s="80">
        <v>52</v>
      </c>
      <c r="O7" s="91">
        <v>6</v>
      </c>
      <c r="P7" s="92">
        <v>0</v>
      </c>
      <c r="Q7" s="93">
        <f>O7+P7</f>
        <v>6</v>
      </c>
      <c r="R7" s="81">
        <f>IFERROR(Q7/N7,"-")</f>
        <v>0.11538461538462</v>
      </c>
      <c r="S7" s="80">
        <v>1</v>
      </c>
      <c r="T7" s="80">
        <v>1</v>
      </c>
      <c r="U7" s="81">
        <f>IFERROR(T7/(Q7),"-")</f>
        <v>0.16666666666667</v>
      </c>
      <c r="V7" s="82"/>
      <c r="W7" s="83">
        <v>1</v>
      </c>
      <c r="X7" s="81">
        <f>IF(Q7=0,"-",W7/Q7)</f>
        <v>0.16666666666667</v>
      </c>
      <c r="Y7" s="186">
        <v>3000</v>
      </c>
      <c r="Z7" s="187">
        <f>IFERROR(Y7/Q7,"-")</f>
        <v>500</v>
      </c>
      <c r="AA7" s="187">
        <f>IFERROR(Y7/W7,"-")</f>
        <v>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0.16666666666667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0.16666666666667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0.16666666666667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0.5</v>
      </c>
      <c r="BZ7" s="128">
        <v>1</v>
      </c>
      <c r="CA7" s="129">
        <f>IFERROR(BZ7/BX7,"-")</f>
        <v>0.33333333333333</v>
      </c>
      <c r="CB7" s="130">
        <v>3000</v>
      </c>
      <c r="CC7" s="131">
        <f>IFERROR(CB7/BX7,"-")</f>
        <v>1000</v>
      </c>
      <c r="CD7" s="132">
        <v>1</v>
      </c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3000</v>
      </c>
      <c r="CR7" s="141">
        <v>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69</v>
      </c>
      <c r="C8" s="189" t="s">
        <v>58</v>
      </c>
      <c r="D8" s="189"/>
      <c r="E8" s="189" t="s">
        <v>70</v>
      </c>
      <c r="F8" s="189" t="s">
        <v>71</v>
      </c>
      <c r="G8" s="189" t="s">
        <v>61</v>
      </c>
      <c r="H8" s="89" t="s">
        <v>62</v>
      </c>
      <c r="I8" s="89" t="s">
        <v>63</v>
      </c>
      <c r="J8" s="190" t="s">
        <v>72</v>
      </c>
      <c r="K8" s="181"/>
      <c r="L8" s="80">
        <v>19</v>
      </c>
      <c r="M8" s="80">
        <v>0</v>
      </c>
      <c r="N8" s="80">
        <v>46</v>
      </c>
      <c r="O8" s="91">
        <v>5</v>
      </c>
      <c r="P8" s="92">
        <v>0</v>
      </c>
      <c r="Q8" s="93">
        <f>O8+P8</f>
        <v>5</v>
      </c>
      <c r="R8" s="81">
        <f>IFERROR(Q8/N8,"-")</f>
        <v>0.10869565217391</v>
      </c>
      <c r="S8" s="80">
        <v>0</v>
      </c>
      <c r="T8" s="80">
        <v>3</v>
      </c>
      <c r="U8" s="81">
        <f>IFERROR(T8/(Q8),"-")</f>
        <v>0.6</v>
      </c>
      <c r="V8" s="82"/>
      <c r="W8" s="83">
        <v>2</v>
      </c>
      <c r="X8" s="81">
        <f>IF(Q8=0,"-",W8/Q8)</f>
        <v>0.4</v>
      </c>
      <c r="Y8" s="186">
        <v>23000</v>
      </c>
      <c r="Z8" s="187">
        <f>IFERROR(Y8/Q8,"-")</f>
        <v>4600</v>
      </c>
      <c r="AA8" s="187">
        <f>IFERROR(Y8/W8,"-")</f>
        <v>11500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3</v>
      </c>
      <c r="BG8" s="113">
        <f>IF(Q8=0,"",IF(BF8=0,"",(BF8/Q8)))</f>
        <v>0.6</v>
      </c>
      <c r="BH8" s="112">
        <v>1</v>
      </c>
      <c r="BI8" s="114">
        <f>IFERROR(BH8/BF8,"-")</f>
        <v>0.33333333333333</v>
      </c>
      <c r="BJ8" s="115">
        <v>20000</v>
      </c>
      <c r="BK8" s="116">
        <f>IFERROR(BJ8/BF8,"-")</f>
        <v>6666.6666666667</v>
      </c>
      <c r="BL8" s="117"/>
      <c r="BM8" s="117">
        <v>1</v>
      </c>
      <c r="BN8" s="117"/>
      <c r="BO8" s="119">
        <v>1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0.2</v>
      </c>
      <c r="CI8" s="135">
        <v>1</v>
      </c>
      <c r="CJ8" s="136">
        <f>IFERROR(CI8/CG8,"-")</f>
        <v>1</v>
      </c>
      <c r="CK8" s="137">
        <v>3000</v>
      </c>
      <c r="CL8" s="138">
        <f>IFERROR(CK8/CG8,"-")</f>
        <v>3000</v>
      </c>
      <c r="CM8" s="139">
        <v>1</v>
      </c>
      <c r="CN8" s="139"/>
      <c r="CO8" s="139"/>
      <c r="CP8" s="140">
        <v>2</v>
      </c>
      <c r="CQ8" s="141">
        <v>23000</v>
      </c>
      <c r="CR8" s="141">
        <v>20000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 t="s">
        <v>74</v>
      </c>
      <c r="F9" s="189" t="s">
        <v>75</v>
      </c>
      <c r="G9" s="189" t="s">
        <v>61</v>
      </c>
      <c r="H9" s="89" t="s">
        <v>62</v>
      </c>
      <c r="I9" s="89" t="s">
        <v>63</v>
      </c>
      <c r="J9" s="191" t="s">
        <v>76</v>
      </c>
      <c r="K9" s="181"/>
      <c r="L9" s="80">
        <v>18</v>
      </c>
      <c r="M9" s="80">
        <v>0</v>
      </c>
      <c r="N9" s="80">
        <v>90</v>
      </c>
      <c r="O9" s="91">
        <v>6</v>
      </c>
      <c r="P9" s="92">
        <v>0</v>
      </c>
      <c r="Q9" s="93">
        <f>O9+P9</f>
        <v>6</v>
      </c>
      <c r="R9" s="81">
        <f>IFERROR(Q9/N9,"-")</f>
        <v>0.066666666666667</v>
      </c>
      <c r="S9" s="80">
        <v>1</v>
      </c>
      <c r="T9" s="80">
        <v>3</v>
      </c>
      <c r="U9" s="81">
        <f>IFERROR(T9/(Q9),"-")</f>
        <v>0.5</v>
      </c>
      <c r="V9" s="82"/>
      <c r="W9" s="83">
        <v>1</v>
      </c>
      <c r="X9" s="81">
        <f>IF(Q9=0,"-",W9/Q9)</f>
        <v>0.16666666666667</v>
      </c>
      <c r="Y9" s="186">
        <v>69000</v>
      </c>
      <c r="Z9" s="187">
        <f>IFERROR(Y9/Q9,"-")</f>
        <v>11500</v>
      </c>
      <c r="AA9" s="187">
        <f>IFERROR(Y9/W9,"-")</f>
        <v>69000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0.16666666666667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0.33333333333333</v>
      </c>
      <c r="BZ9" s="128">
        <v>1</v>
      </c>
      <c r="CA9" s="129">
        <f>IFERROR(BZ9/BX9,"-")</f>
        <v>0.5</v>
      </c>
      <c r="CB9" s="130">
        <v>69000</v>
      </c>
      <c r="CC9" s="131">
        <f>IFERROR(CB9/BX9,"-")</f>
        <v>34500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69000</v>
      </c>
      <c r="CR9" s="141">
        <v>69000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77</v>
      </c>
      <c r="C10" s="189" t="s">
        <v>58</v>
      </c>
      <c r="D10" s="189"/>
      <c r="E10" s="189" t="s">
        <v>78</v>
      </c>
      <c r="F10" s="189" t="s">
        <v>78</v>
      </c>
      <c r="G10" s="189" t="s">
        <v>79</v>
      </c>
      <c r="H10" s="89" t="s">
        <v>80</v>
      </c>
      <c r="I10" s="89"/>
      <c r="J10" s="89"/>
      <c r="K10" s="181"/>
      <c r="L10" s="80">
        <v>101</v>
      </c>
      <c r="M10" s="80">
        <v>67</v>
      </c>
      <c r="N10" s="80">
        <v>46</v>
      </c>
      <c r="O10" s="91">
        <v>22</v>
      </c>
      <c r="P10" s="92">
        <v>0</v>
      </c>
      <c r="Q10" s="93">
        <f>O10+P10</f>
        <v>22</v>
      </c>
      <c r="R10" s="81">
        <f>IFERROR(Q10/N10,"-")</f>
        <v>0.47826086956522</v>
      </c>
      <c r="S10" s="80">
        <v>6</v>
      </c>
      <c r="T10" s="80">
        <v>2</v>
      </c>
      <c r="U10" s="81">
        <f>IFERROR(T10/(Q10),"-")</f>
        <v>0.090909090909091</v>
      </c>
      <c r="V10" s="82"/>
      <c r="W10" s="83">
        <v>5</v>
      </c>
      <c r="X10" s="81">
        <f>IF(Q10=0,"-",W10/Q10)</f>
        <v>0.22727272727273</v>
      </c>
      <c r="Y10" s="186">
        <v>1409000</v>
      </c>
      <c r="Z10" s="187">
        <f>IFERROR(Y10/Q10,"-")</f>
        <v>64045.454545455</v>
      </c>
      <c r="AA10" s="187">
        <f>IFERROR(Y10/W10,"-")</f>
        <v>281800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0.045454545454545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5</v>
      </c>
      <c r="BG10" s="113">
        <f>IF(Q10=0,"",IF(BF10=0,"",(BF10/Q10)))</f>
        <v>0.22727272727273</v>
      </c>
      <c r="BH10" s="112">
        <v>1</v>
      </c>
      <c r="BI10" s="114">
        <f>IFERROR(BH10/BF10,"-")</f>
        <v>0.2</v>
      </c>
      <c r="BJ10" s="115">
        <v>5000</v>
      </c>
      <c r="BK10" s="116">
        <f>IFERROR(BJ10/BF10,"-")</f>
        <v>1000</v>
      </c>
      <c r="BL10" s="117">
        <v>1</v>
      </c>
      <c r="BM10" s="117"/>
      <c r="BN10" s="117"/>
      <c r="BO10" s="119">
        <v>4</v>
      </c>
      <c r="BP10" s="120">
        <f>IF(Q10=0,"",IF(BO10=0,"",(BO10/Q10)))</f>
        <v>0.18181818181818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8</v>
      </c>
      <c r="BY10" s="127">
        <f>IF(Q10=0,"",IF(BX10=0,"",(BX10/Q10)))</f>
        <v>0.36363636363636</v>
      </c>
      <c r="BZ10" s="128">
        <v>3</v>
      </c>
      <c r="CA10" s="129">
        <f>IFERROR(BZ10/BX10,"-")</f>
        <v>0.375</v>
      </c>
      <c r="CB10" s="130">
        <v>184500</v>
      </c>
      <c r="CC10" s="131">
        <f>IFERROR(CB10/BX10,"-")</f>
        <v>23062.5</v>
      </c>
      <c r="CD10" s="132">
        <v>2</v>
      </c>
      <c r="CE10" s="132"/>
      <c r="CF10" s="132">
        <v>1</v>
      </c>
      <c r="CG10" s="133">
        <v>4</v>
      </c>
      <c r="CH10" s="134">
        <f>IF(Q10=0,"",IF(CG10=0,"",(CG10/Q10)))</f>
        <v>0.18181818181818</v>
      </c>
      <c r="CI10" s="135">
        <v>4</v>
      </c>
      <c r="CJ10" s="136">
        <f>IFERROR(CI10/CG10,"-")</f>
        <v>1</v>
      </c>
      <c r="CK10" s="137">
        <v>1230000</v>
      </c>
      <c r="CL10" s="138">
        <f>IFERROR(CK10/CG10,"-")</f>
        <v>307500</v>
      </c>
      <c r="CM10" s="139">
        <v>1</v>
      </c>
      <c r="CN10" s="139"/>
      <c r="CO10" s="139">
        <v>3</v>
      </c>
      <c r="CP10" s="140">
        <v>5</v>
      </c>
      <c r="CQ10" s="141">
        <v>1409000</v>
      </c>
      <c r="CR10" s="141">
        <v>778000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4.4735294117647</v>
      </c>
      <c r="B11" s="189" t="s">
        <v>81</v>
      </c>
      <c r="C11" s="189" t="s">
        <v>58</v>
      </c>
      <c r="D11" s="189"/>
      <c r="E11" s="189" t="s">
        <v>82</v>
      </c>
      <c r="F11" s="189" t="s">
        <v>60</v>
      </c>
      <c r="G11" s="189" t="s">
        <v>83</v>
      </c>
      <c r="H11" s="89" t="s">
        <v>84</v>
      </c>
      <c r="I11" s="89" t="s">
        <v>85</v>
      </c>
      <c r="J11" s="89" t="s">
        <v>86</v>
      </c>
      <c r="K11" s="181">
        <v>340000</v>
      </c>
      <c r="L11" s="80">
        <v>9</v>
      </c>
      <c r="M11" s="80">
        <v>0</v>
      </c>
      <c r="N11" s="80">
        <v>50</v>
      </c>
      <c r="O11" s="91">
        <v>3</v>
      </c>
      <c r="P11" s="92">
        <v>0</v>
      </c>
      <c r="Q11" s="93">
        <f>O11+P11</f>
        <v>3</v>
      </c>
      <c r="R11" s="81">
        <f>IFERROR(Q11/N11,"-")</f>
        <v>0.06</v>
      </c>
      <c r="S11" s="80">
        <v>0</v>
      </c>
      <c r="T11" s="80">
        <v>1</v>
      </c>
      <c r="U11" s="81">
        <f>IFERROR(T11/(Q11),"-")</f>
        <v>0.33333333333333</v>
      </c>
      <c r="V11" s="82">
        <f>IFERROR(K11/SUM(Q11:Q26),"-")</f>
        <v>4927.5362318841</v>
      </c>
      <c r="W11" s="83">
        <v>1</v>
      </c>
      <c r="X11" s="81">
        <f>IF(Q11=0,"-",W11/Q11)</f>
        <v>0.33333333333333</v>
      </c>
      <c r="Y11" s="186">
        <v>5000</v>
      </c>
      <c r="Z11" s="187">
        <f>IFERROR(Y11/Q11,"-")</f>
        <v>1666.6666666667</v>
      </c>
      <c r="AA11" s="187">
        <f>IFERROR(Y11/W11,"-")</f>
        <v>5000</v>
      </c>
      <c r="AB11" s="181">
        <f>SUM(Y11:Y26)-SUM(K11:K26)</f>
        <v>1181000</v>
      </c>
      <c r="AC11" s="85">
        <f>SUM(Y11:Y26)/SUM(K11:K26)</f>
        <v>4.4735294117647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0.33333333333333</v>
      </c>
      <c r="BQ11" s="121">
        <v>1</v>
      </c>
      <c r="BR11" s="122">
        <f>IFERROR(BQ11/BO11,"-")</f>
        <v>1</v>
      </c>
      <c r="BS11" s="123">
        <v>5000</v>
      </c>
      <c r="BT11" s="124">
        <f>IFERROR(BS11/BO11,"-")</f>
        <v>5000</v>
      </c>
      <c r="BU11" s="125">
        <v>1</v>
      </c>
      <c r="BV11" s="125"/>
      <c r="BW11" s="125"/>
      <c r="BX11" s="126">
        <v>1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5000</v>
      </c>
      <c r="CR11" s="141">
        <v>5000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87</v>
      </c>
      <c r="C12" s="189" t="s">
        <v>58</v>
      </c>
      <c r="D12" s="189"/>
      <c r="E12" s="189" t="s">
        <v>82</v>
      </c>
      <c r="F12" s="189" t="s">
        <v>60</v>
      </c>
      <c r="G12" s="189" t="s">
        <v>79</v>
      </c>
      <c r="H12" s="89"/>
      <c r="I12" s="89"/>
      <c r="J12" s="89"/>
      <c r="K12" s="181"/>
      <c r="L12" s="80">
        <v>21</v>
      </c>
      <c r="M12" s="80">
        <v>17</v>
      </c>
      <c r="N12" s="80">
        <v>11</v>
      </c>
      <c r="O12" s="91">
        <v>2</v>
      </c>
      <c r="P12" s="92">
        <v>0</v>
      </c>
      <c r="Q12" s="93">
        <f>O12+P12</f>
        <v>2</v>
      </c>
      <c r="R12" s="81">
        <f>IFERROR(Q12/N12,"-")</f>
        <v>0.18181818181818</v>
      </c>
      <c r="S12" s="80">
        <v>0</v>
      </c>
      <c r="T12" s="80">
        <v>1</v>
      </c>
      <c r="U12" s="81">
        <f>IFERROR(T12/(Q12),"-")</f>
        <v>0.5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2</v>
      </c>
      <c r="BP12" s="120">
        <f>IF(Q12=0,"",IF(BO12=0,"",(BO12/Q12)))</f>
        <v>1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88</v>
      </c>
      <c r="C13" s="189" t="s">
        <v>58</v>
      </c>
      <c r="D13" s="189"/>
      <c r="E13" s="189" t="s">
        <v>82</v>
      </c>
      <c r="F13" s="189" t="s">
        <v>60</v>
      </c>
      <c r="G13" s="189" t="s">
        <v>61</v>
      </c>
      <c r="H13" s="89" t="s">
        <v>84</v>
      </c>
      <c r="I13" s="89" t="s">
        <v>85</v>
      </c>
      <c r="J13" s="89"/>
      <c r="K13" s="181"/>
      <c r="L13" s="80">
        <v>8</v>
      </c>
      <c r="M13" s="80">
        <v>0</v>
      </c>
      <c r="N13" s="80">
        <v>80</v>
      </c>
      <c r="O13" s="91">
        <v>2</v>
      </c>
      <c r="P13" s="92">
        <v>0</v>
      </c>
      <c r="Q13" s="93">
        <f>O13+P13</f>
        <v>2</v>
      </c>
      <c r="R13" s="81">
        <f>IFERROR(Q13/N13,"-")</f>
        <v>0.025</v>
      </c>
      <c r="S13" s="80">
        <v>1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0.5</v>
      </c>
      <c r="Y13" s="186">
        <v>28000</v>
      </c>
      <c r="Z13" s="187">
        <f>IFERROR(Y13/Q13,"-")</f>
        <v>14000</v>
      </c>
      <c r="AA13" s="187">
        <f>IFERROR(Y13/W13,"-")</f>
        <v>28000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>
        <v>1</v>
      </c>
      <c r="BY13" s="127">
        <f>IF(Q13=0,"",IF(BX13=0,"",(BX13/Q13)))</f>
        <v>0.5</v>
      </c>
      <c r="BZ13" s="128">
        <v>1</v>
      </c>
      <c r="CA13" s="129">
        <f>IFERROR(BZ13/BX13,"-")</f>
        <v>1</v>
      </c>
      <c r="CB13" s="130">
        <v>28000</v>
      </c>
      <c r="CC13" s="131">
        <f>IFERROR(CB13/BX13,"-")</f>
        <v>28000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28000</v>
      </c>
      <c r="CR13" s="141">
        <v>28000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89</v>
      </c>
      <c r="C14" s="189" t="s">
        <v>58</v>
      </c>
      <c r="D14" s="189"/>
      <c r="E14" s="189" t="s">
        <v>82</v>
      </c>
      <c r="F14" s="189" t="s">
        <v>60</v>
      </c>
      <c r="G14" s="189" t="s">
        <v>79</v>
      </c>
      <c r="H14" s="89"/>
      <c r="I14" s="89"/>
      <c r="J14" s="89"/>
      <c r="K14" s="181"/>
      <c r="L14" s="80">
        <v>55</v>
      </c>
      <c r="M14" s="80">
        <v>39</v>
      </c>
      <c r="N14" s="80">
        <v>10</v>
      </c>
      <c r="O14" s="91">
        <v>9</v>
      </c>
      <c r="P14" s="92">
        <v>0</v>
      </c>
      <c r="Q14" s="93">
        <f>O14+P14</f>
        <v>9</v>
      </c>
      <c r="R14" s="81">
        <f>IFERROR(Q14/N14,"-")</f>
        <v>0.9</v>
      </c>
      <c r="S14" s="80">
        <v>3</v>
      </c>
      <c r="T14" s="80">
        <v>1</v>
      </c>
      <c r="U14" s="81">
        <f>IFERROR(T14/(Q14),"-")</f>
        <v>0.11111111111111</v>
      </c>
      <c r="V14" s="82"/>
      <c r="W14" s="83">
        <v>1</v>
      </c>
      <c r="X14" s="81">
        <f>IF(Q14=0,"-",W14/Q14)</f>
        <v>0.11111111111111</v>
      </c>
      <c r="Y14" s="186">
        <v>1235000</v>
      </c>
      <c r="Z14" s="187">
        <f>IFERROR(Y14/Q14,"-")</f>
        <v>137222.22222222</v>
      </c>
      <c r="AA14" s="187">
        <f>IFERROR(Y14/W14,"-")</f>
        <v>1235000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0.11111111111111</v>
      </c>
      <c r="BH14" s="112">
        <v>1</v>
      </c>
      <c r="BI14" s="114">
        <f>IFERROR(BH14/BF14,"-")</f>
        <v>1</v>
      </c>
      <c r="BJ14" s="115">
        <v>5000</v>
      </c>
      <c r="BK14" s="116">
        <f>IFERROR(BJ14/BF14,"-")</f>
        <v>5000</v>
      </c>
      <c r="BL14" s="117">
        <v>1</v>
      </c>
      <c r="BM14" s="117"/>
      <c r="BN14" s="117"/>
      <c r="BO14" s="119">
        <v>2</v>
      </c>
      <c r="BP14" s="120">
        <f>IF(Q14=0,"",IF(BO14=0,"",(BO14/Q14)))</f>
        <v>0.22222222222222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4</v>
      </c>
      <c r="BY14" s="127">
        <f>IF(Q14=0,"",IF(BX14=0,"",(BX14/Q14)))</f>
        <v>0.44444444444444</v>
      </c>
      <c r="BZ14" s="128">
        <v>1</v>
      </c>
      <c r="CA14" s="129">
        <f>IFERROR(BZ14/BX14,"-")</f>
        <v>0.25</v>
      </c>
      <c r="CB14" s="130">
        <v>10000</v>
      </c>
      <c r="CC14" s="131">
        <f>IFERROR(CB14/BX14,"-")</f>
        <v>2500</v>
      </c>
      <c r="CD14" s="132"/>
      <c r="CE14" s="132">
        <v>1</v>
      </c>
      <c r="CF14" s="132"/>
      <c r="CG14" s="133">
        <v>2</v>
      </c>
      <c r="CH14" s="134">
        <f>IF(Q14=0,"",IF(CG14=0,"",(CG14/Q14)))</f>
        <v>0.22222222222222</v>
      </c>
      <c r="CI14" s="135">
        <v>1</v>
      </c>
      <c r="CJ14" s="136">
        <f>IFERROR(CI14/CG14,"-")</f>
        <v>0.5</v>
      </c>
      <c r="CK14" s="137">
        <v>1220000</v>
      </c>
      <c r="CL14" s="138">
        <f>IFERROR(CK14/CG14,"-")</f>
        <v>610000</v>
      </c>
      <c r="CM14" s="139"/>
      <c r="CN14" s="139"/>
      <c r="CO14" s="139">
        <v>1</v>
      </c>
      <c r="CP14" s="140">
        <v>1</v>
      </c>
      <c r="CQ14" s="141">
        <v>1235000</v>
      </c>
      <c r="CR14" s="141">
        <v>1220000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90</v>
      </c>
      <c r="C15" s="189" t="s">
        <v>58</v>
      </c>
      <c r="D15" s="189"/>
      <c r="E15" s="189" t="s">
        <v>91</v>
      </c>
      <c r="F15" s="189" t="s">
        <v>92</v>
      </c>
      <c r="G15" s="189" t="s">
        <v>83</v>
      </c>
      <c r="H15" s="89" t="s">
        <v>84</v>
      </c>
      <c r="I15" s="89" t="s">
        <v>85</v>
      </c>
      <c r="J15" s="89" t="s">
        <v>93</v>
      </c>
      <c r="K15" s="181"/>
      <c r="L15" s="80">
        <v>10</v>
      </c>
      <c r="M15" s="80">
        <v>0</v>
      </c>
      <c r="N15" s="80">
        <v>29</v>
      </c>
      <c r="O15" s="91">
        <v>6</v>
      </c>
      <c r="P15" s="92">
        <v>0</v>
      </c>
      <c r="Q15" s="93">
        <f>O15+P15</f>
        <v>6</v>
      </c>
      <c r="R15" s="81">
        <f>IFERROR(Q15/N15,"-")</f>
        <v>0.20689655172414</v>
      </c>
      <c r="S15" s="80">
        <v>0</v>
      </c>
      <c r="T15" s="80">
        <v>1</v>
      </c>
      <c r="U15" s="81">
        <f>IFERROR(T15/(Q15),"-")</f>
        <v>0.16666666666667</v>
      </c>
      <c r="V15" s="82"/>
      <c r="W15" s="83">
        <v>1</v>
      </c>
      <c r="X15" s="81">
        <f>IF(Q15=0,"-",W15/Q15)</f>
        <v>0.16666666666667</v>
      </c>
      <c r="Y15" s="186">
        <v>6000</v>
      </c>
      <c r="Z15" s="187">
        <f>IFERROR(Y15/Q15,"-")</f>
        <v>1000</v>
      </c>
      <c r="AA15" s="187">
        <f>IFERROR(Y15/W15,"-")</f>
        <v>6000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2</v>
      </c>
      <c r="AX15" s="107">
        <f>IF(Q15=0,"",IF(AW15=0,"",(AW15/Q15)))</f>
        <v>0.33333333333333</v>
      </c>
      <c r="AY15" s="106">
        <v>1</v>
      </c>
      <c r="AZ15" s="108">
        <f>IFERROR(AY15/AW15,"-")</f>
        <v>0.5</v>
      </c>
      <c r="BA15" s="109">
        <v>6000</v>
      </c>
      <c r="BB15" s="110">
        <f>IFERROR(BA15/AW15,"-")</f>
        <v>3000</v>
      </c>
      <c r="BC15" s="111"/>
      <c r="BD15" s="111">
        <v>1</v>
      </c>
      <c r="BE15" s="111"/>
      <c r="BF15" s="112">
        <v>1</v>
      </c>
      <c r="BG15" s="113">
        <f>IF(Q15=0,"",IF(BF15=0,"",(BF15/Q15)))</f>
        <v>0.16666666666667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0.16666666666667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6000</v>
      </c>
      <c r="CR15" s="141">
        <v>6000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94</v>
      </c>
      <c r="C16" s="189" t="s">
        <v>58</v>
      </c>
      <c r="D16" s="189"/>
      <c r="E16" s="189" t="s">
        <v>91</v>
      </c>
      <c r="F16" s="189" t="s">
        <v>92</v>
      </c>
      <c r="G16" s="189" t="s">
        <v>79</v>
      </c>
      <c r="H16" s="89"/>
      <c r="I16" s="89"/>
      <c r="J16" s="89"/>
      <c r="K16" s="181"/>
      <c r="L16" s="80">
        <v>7</v>
      </c>
      <c r="M16" s="80">
        <v>4</v>
      </c>
      <c r="N16" s="80">
        <v>3</v>
      </c>
      <c r="O16" s="91">
        <v>1</v>
      </c>
      <c r="P16" s="92">
        <v>0</v>
      </c>
      <c r="Q16" s="93">
        <f>O16+P16</f>
        <v>1</v>
      </c>
      <c r="R16" s="81">
        <f>IFERROR(Q16/N16,"-")</f>
        <v>0.33333333333333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95</v>
      </c>
      <c r="C17" s="189" t="s">
        <v>58</v>
      </c>
      <c r="D17" s="189"/>
      <c r="E17" s="189" t="s">
        <v>91</v>
      </c>
      <c r="F17" s="189" t="s">
        <v>92</v>
      </c>
      <c r="G17" s="189" t="s">
        <v>61</v>
      </c>
      <c r="H17" s="89" t="s">
        <v>84</v>
      </c>
      <c r="I17" s="89" t="s">
        <v>85</v>
      </c>
      <c r="J17" s="89"/>
      <c r="K17" s="181"/>
      <c r="L17" s="80">
        <v>10</v>
      </c>
      <c r="M17" s="80">
        <v>0</v>
      </c>
      <c r="N17" s="80">
        <v>71</v>
      </c>
      <c r="O17" s="91">
        <v>2</v>
      </c>
      <c r="P17" s="92">
        <v>0</v>
      </c>
      <c r="Q17" s="93">
        <f>O17+P17</f>
        <v>2</v>
      </c>
      <c r="R17" s="81">
        <f>IFERROR(Q17/N17,"-")</f>
        <v>0.028169014084507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1</v>
      </c>
      <c r="BY17" s="127">
        <f>IF(Q17=0,"",IF(BX17=0,"",(BX17/Q17)))</f>
        <v>0.5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96</v>
      </c>
      <c r="C18" s="189" t="s">
        <v>58</v>
      </c>
      <c r="D18" s="189"/>
      <c r="E18" s="189" t="s">
        <v>91</v>
      </c>
      <c r="F18" s="189" t="s">
        <v>92</v>
      </c>
      <c r="G18" s="189" t="s">
        <v>79</v>
      </c>
      <c r="H18" s="89"/>
      <c r="I18" s="89"/>
      <c r="J18" s="89"/>
      <c r="K18" s="181"/>
      <c r="L18" s="80">
        <v>65</v>
      </c>
      <c r="M18" s="80">
        <v>24</v>
      </c>
      <c r="N18" s="80">
        <v>14</v>
      </c>
      <c r="O18" s="91">
        <v>4</v>
      </c>
      <c r="P18" s="92">
        <v>0</v>
      </c>
      <c r="Q18" s="93">
        <f>O18+P18</f>
        <v>4</v>
      </c>
      <c r="R18" s="81">
        <f>IFERROR(Q18/N18,"-")</f>
        <v>0.28571428571429</v>
      </c>
      <c r="S18" s="80">
        <v>0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0.25</v>
      </c>
      <c r="Y18" s="186">
        <v>25000</v>
      </c>
      <c r="Z18" s="187">
        <f>IFERROR(Y18/Q18,"-")</f>
        <v>6250</v>
      </c>
      <c r="AA18" s="187">
        <f>IFERROR(Y18/W18,"-")</f>
        <v>25000</v>
      </c>
      <c r="AB18" s="181"/>
      <c r="AC18" s="85"/>
      <c r="AD18" s="78"/>
      <c r="AE18" s="94">
        <v>1</v>
      </c>
      <c r="AF18" s="95">
        <f>IF(Q18=0,"",IF(AE18=0,"",(AE18/Q18)))</f>
        <v>0.25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0.25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>
        <v>2</v>
      </c>
      <c r="CH18" s="134">
        <f>IF(Q18=0,"",IF(CG18=0,"",(CG18/Q18)))</f>
        <v>0.5</v>
      </c>
      <c r="CI18" s="135">
        <v>1</v>
      </c>
      <c r="CJ18" s="136">
        <f>IFERROR(CI18/CG18,"-")</f>
        <v>0.5</v>
      </c>
      <c r="CK18" s="137">
        <v>25000</v>
      </c>
      <c r="CL18" s="138">
        <f>IFERROR(CK18/CG18,"-")</f>
        <v>12500</v>
      </c>
      <c r="CM18" s="139"/>
      <c r="CN18" s="139"/>
      <c r="CO18" s="139">
        <v>1</v>
      </c>
      <c r="CP18" s="140">
        <v>1</v>
      </c>
      <c r="CQ18" s="141">
        <v>25000</v>
      </c>
      <c r="CR18" s="141">
        <v>25000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97</v>
      </c>
      <c r="C19" s="189" t="s">
        <v>58</v>
      </c>
      <c r="D19" s="189"/>
      <c r="E19" s="189" t="s">
        <v>82</v>
      </c>
      <c r="F19" s="189" t="s">
        <v>60</v>
      </c>
      <c r="G19" s="189" t="s">
        <v>83</v>
      </c>
      <c r="H19" s="89" t="s">
        <v>98</v>
      </c>
      <c r="I19" s="89" t="s">
        <v>85</v>
      </c>
      <c r="J19" s="89" t="s">
        <v>86</v>
      </c>
      <c r="K19" s="181"/>
      <c r="L19" s="80">
        <v>17</v>
      </c>
      <c r="M19" s="80">
        <v>0</v>
      </c>
      <c r="N19" s="80">
        <v>67</v>
      </c>
      <c r="O19" s="91">
        <v>10</v>
      </c>
      <c r="P19" s="92">
        <v>0</v>
      </c>
      <c r="Q19" s="93">
        <f>O19+P19</f>
        <v>10</v>
      </c>
      <c r="R19" s="81">
        <f>IFERROR(Q19/N19,"-")</f>
        <v>0.14925373134328</v>
      </c>
      <c r="S19" s="80">
        <v>2</v>
      </c>
      <c r="T19" s="80">
        <v>5</v>
      </c>
      <c r="U19" s="81">
        <f>IFERROR(T19/(Q19),"-")</f>
        <v>0.5</v>
      </c>
      <c r="V19" s="82"/>
      <c r="W19" s="83">
        <v>2</v>
      </c>
      <c r="X19" s="81">
        <f>IF(Q19=0,"-",W19/Q19)</f>
        <v>0.2</v>
      </c>
      <c r="Y19" s="186">
        <v>87000</v>
      </c>
      <c r="Z19" s="187">
        <f>IFERROR(Y19/Q19,"-")</f>
        <v>8700</v>
      </c>
      <c r="AA19" s="187">
        <f>IFERROR(Y19/W19,"-")</f>
        <v>43500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3</v>
      </c>
      <c r="BG19" s="113">
        <f>IF(Q19=0,"",IF(BF19=0,"",(BF19/Q19)))</f>
        <v>0.3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>
        <v>2</v>
      </c>
      <c r="BP19" s="120">
        <f>IF(Q19=0,"",IF(BO19=0,"",(BO19/Q19)))</f>
        <v>0.2</v>
      </c>
      <c r="BQ19" s="121">
        <v>1</v>
      </c>
      <c r="BR19" s="122">
        <f>IFERROR(BQ19/BO19,"-")</f>
        <v>0.5</v>
      </c>
      <c r="BS19" s="123">
        <v>81000</v>
      </c>
      <c r="BT19" s="124">
        <f>IFERROR(BS19/BO19,"-")</f>
        <v>40500</v>
      </c>
      <c r="BU19" s="125"/>
      <c r="BV19" s="125"/>
      <c r="BW19" s="125">
        <v>1</v>
      </c>
      <c r="BX19" s="126">
        <v>5</v>
      </c>
      <c r="BY19" s="127">
        <f>IF(Q19=0,"",IF(BX19=0,"",(BX19/Q19)))</f>
        <v>0.5</v>
      </c>
      <c r="BZ19" s="128">
        <v>1</v>
      </c>
      <c r="CA19" s="129">
        <f>IFERROR(BZ19/BX19,"-")</f>
        <v>0.2</v>
      </c>
      <c r="CB19" s="130">
        <v>6000</v>
      </c>
      <c r="CC19" s="131">
        <f>IFERROR(CB19/BX19,"-")</f>
        <v>1200</v>
      </c>
      <c r="CD19" s="132"/>
      <c r="CE19" s="132">
        <v>1</v>
      </c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2</v>
      </c>
      <c r="CQ19" s="141">
        <v>87000</v>
      </c>
      <c r="CR19" s="141">
        <v>81000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99</v>
      </c>
      <c r="C20" s="189" t="s">
        <v>58</v>
      </c>
      <c r="D20" s="189"/>
      <c r="E20" s="189" t="s">
        <v>82</v>
      </c>
      <c r="F20" s="189" t="s">
        <v>60</v>
      </c>
      <c r="G20" s="189" t="s">
        <v>79</v>
      </c>
      <c r="H20" s="89"/>
      <c r="I20" s="89"/>
      <c r="J20" s="89"/>
      <c r="K20" s="181"/>
      <c r="L20" s="80">
        <v>59</v>
      </c>
      <c r="M20" s="80">
        <v>38</v>
      </c>
      <c r="N20" s="80">
        <v>10</v>
      </c>
      <c r="O20" s="91">
        <v>9</v>
      </c>
      <c r="P20" s="92">
        <v>0</v>
      </c>
      <c r="Q20" s="93">
        <f>O20+P20</f>
        <v>9</v>
      </c>
      <c r="R20" s="81">
        <f>IFERROR(Q20/N20,"-")</f>
        <v>0.9</v>
      </c>
      <c r="S20" s="80">
        <v>1</v>
      </c>
      <c r="T20" s="80">
        <v>1</v>
      </c>
      <c r="U20" s="81">
        <f>IFERROR(T20/(Q20),"-")</f>
        <v>0.11111111111111</v>
      </c>
      <c r="V20" s="82"/>
      <c r="W20" s="83">
        <v>2</v>
      </c>
      <c r="X20" s="81">
        <f>IF(Q20=0,"-",W20/Q20)</f>
        <v>0.22222222222222</v>
      </c>
      <c r="Y20" s="186">
        <v>53000</v>
      </c>
      <c r="Z20" s="187">
        <f>IFERROR(Y20/Q20,"-")</f>
        <v>5888.8888888889</v>
      </c>
      <c r="AA20" s="187">
        <f>IFERROR(Y20/W20,"-")</f>
        <v>26500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0.11111111111111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3</v>
      </c>
      <c r="BP20" s="120">
        <f>IF(Q20=0,"",IF(BO20=0,"",(BO20/Q20)))</f>
        <v>0.33333333333333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2</v>
      </c>
      <c r="BY20" s="127">
        <f>IF(Q20=0,"",IF(BX20=0,"",(BX20/Q20)))</f>
        <v>0.22222222222222</v>
      </c>
      <c r="BZ20" s="128">
        <v>2</v>
      </c>
      <c r="CA20" s="129">
        <f>IFERROR(BZ20/BX20,"-")</f>
        <v>1</v>
      </c>
      <c r="CB20" s="130">
        <v>11000</v>
      </c>
      <c r="CC20" s="131">
        <f>IFERROR(CB20/BX20,"-")</f>
        <v>5500</v>
      </c>
      <c r="CD20" s="132">
        <v>1</v>
      </c>
      <c r="CE20" s="132">
        <v>1</v>
      </c>
      <c r="CF20" s="132"/>
      <c r="CG20" s="133">
        <v>3</v>
      </c>
      <c r="CH20" s="134">
        <f>IF(Q20=0,"",IF(CG20=0,"",(CG20/Q20)))</f>
        <v>0.33333333333333</v>
      </c>
      <c r="CI20" s="135">
        <v>1</v>
      </c>
      <c r="CJ20" s="136">
        <f>IFERROR(CI20/CG20,"-")</f>
        <v>0.33333333333333</v>
      </c>
      <c r="CK20" s="137">
        <v>45000</v>
      </c>
      <c r="CL20" s="138">
        <f>IFERROR(CK20/CG20,"-")</f>
        <v>15000</v>
      </c>
      <c r="CM20" s="139"/>
      <c r="CN20" s="139"/>
      <c r="CO20" s="139">
        <v>1</v>
      </c>
      <c r="CP20" s="140">
        <v>2</v>
      </c>
      <c r="CQ20" s="141">
        <v>53000</v>
      </c>
      <c r="CR20" s="141">
        <v>45000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100</v>
      </c>
      <c r="C21" s="189" t="s">
        <v>58</v>
      </c>
      <c r="D21" s="189"/>
      <c r="E21" s="189" t="s">
        <v>82</v>
      </c>
      <c r="F21" s="189" t="s">
        <v>60</v>
      </c>
      <c r="G21" s="189" t="s">
        <v>61</v>
      </c>
      <c r="H21" s="89" t="s">
        <v>98</v>
      </c>
      <c r="I21" s="89" t="s">
        <v>85</v>
      </c>
      <c r="J21" s="89"/>
      <c r="K21" s="181"/>
      <c r="L21" s="80">
        <v>10</v>
      </c>
      <c r="M21" s="80">
        <v>0</v>
      </c>
      <c r="N21" s="80">
        <v>36</v>
      </c>
      <c r="O21" s="91">
        <v>1</v>
      </c>
      <c r="P21" s="92">
        <v>0</v>
      </c>
      <c r="Q21" s="93">
        <f>O21+P21</f>
        <v>1</v>
      </c>
      <c r="R21" s="81">
        <f>IFERROR(Q21/N21,"-")</f>
        <v>0.027777777777778</v>
      </c>
      <c r="S21" s="80">
        <v>1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1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101</v>
      </c>
      <c r="C22" s="189" t="s">
        <v>58</v>
      </c>
      <c r="D22" s="189"/>
      <c r="E22" s="189" t="s">
        <v>82</v>
      </c>
      <c r="F22" s="189" t="s">
        <v>60</v>
      </c>
      <c r="G22" s="189" t="s">
        <v>79</v>
      </c>
      <c r="H22" s="89"/>
      <c r="I22" s="89"/>
      <c r="J22" s="89"/>
      <c r="K22" s="181"/>
      <c r="L22" s="80">
        <v>44</v>
      </c>
      <c r="M22" s="80">
        <v>36</v>
      </c>
      <c r="N22" s="80">
        <v>14</v>
      </c>
      <c r="O22" s="91">
        <v>8</v>
      </c>
      <c r="P22" s="92">
        <v>0</v>
      </c>
      <c r="Q22" s="93">
        <f>O22+P22</f>
        <v>8</v>
      </c>
      <c r="R22" s="81">
        <f>IFERROR(Q22/N22,"-")</f>
        <v>0.57142857142857</v>
      </c>
      <c r="S22" s="80">
        <v>0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0.125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2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4</v>
      </c>
      <c r="BY22" s="127">
        <f>IF(Q22=0,"",IF(BX22=0,"",(BX22/Q22)))</f>
        <v>0.5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0.125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102</v>
      </c>
      <c r="C23" s="189" t="s">
        <v>58</v>
      </c>
      <c r="D23" s="189"/>
      <c r="E23" s="189" t="s">
        <v>91</v>
      </c>
      <c r="F23" s="189" t="s">
        <v>92</v>
      </c>
      <c r="G23" s="189" t="s">
        <v>83</v>
      </c>
      <c r="H23" s="89" t="s">
        <v>98</v>
      </c>
      <c r="I23" s="89" t="s">
        <v>85</v>
      </c>
      <c r="J23" s="89" t="s">
        <v>93</v>
      </c>
      <c r="K23" s="181"/>
      <c r="L23" s="80">
        <v>4</v>
      </c>
      <c r="M23" s="80">
        <v>0</v>
      </c>
      <c r="N23" s="80">
        <v>18</v>
      </c>
      <c r="O23" s="91">
        <v>2</v>
      </c>
      <c r="P23" s="92">
        <v>0</v>
      </c>
      <c r="Q23" s="93">
        <f>O23+P23</f>
        <v>2</v>
      </c>
      <c r="R23" s="81">
        <f>IFERROR(Q23/N23,"-")</f>
        <v>0.11111111111111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103</v>
      </c>
      <c r="C24" s="189" t="s">
        <v>58</v>
      </c>
      <c r="D24" s="189"/>
      <c r="E24" s="189" t="s">
        <v>91</v>
      </c>
      <c r="F24" s="189" t="s">
        <v>92</v>
      </c>
      <c r="G24" s="189" t="s">
        <v>79</v>
      </c>
      <c r="H24" s="89"/>
      <c r="I24" s="89"/>
      <c r="J24" s="89"/>
      <c r="K24" s="181"/>
      <c r="L24" s="80">
        <v>23</v>
      </c>
      <c r="M24" s="80">
        <v>17</v>
      </c>
      <c r="N24" s="80">
        <v>2</v>
      </c>
      <c r="O24" s="91">
        <v>1</v>
      </c>
      <c r="P24" s="92">
        <v>0</v>
      </c>
      <c r="Q24" s="93">
        <f>O24+P24</f>
        <v>1</v>
      </c>
      <c r="R24" s="81">
        <f>IFERROR(Q24/N24,"-")</f>
        <v>0.5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1</v>
      </c>
      <c r="BY24" s="127">
        <f>IF(Q24=0,"",IF(BX24=0,"",(BX24/Q24)))</f>
        <v>1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104</v>
      </c>
      <c r="C25" s="189" t="s">
        <v>58</v>
      </c>
      <c r="D25" s="189"/>
      <c r="E25" s="189" t="s">
        <v>91</v>
      </c>
      <c r="F25" s="189" t="s">
        <v>92</v>
      </c>
      <c r="G25" s="189" t="s">
        <v>61</v>
      </c>
      <c r="H25" s="89" t="s">
        <v>98</v>
      </c>
      <c r="I25" s="89" t="s">
        <v>85</v>
      </c>
      <c r="J25" s="89"/>
      <c r="K25" s="181"/>
      <c r="L25" s="80">
        <v>17</v>
      </c>
      <c r="M25" s="80">
        <v>0</v>
      </c>
      <c r="N25" s="80">
        <v>92</v>
      </c>
      <c r="O25" s="91">
        <v>5</v>
      </c>
      <c r="P25" s="92">
        <v>0</v>
      </c>
      <c r="Q25" s="93">
        <f>O25+P25</f>
        <v>5</v>
      </c>
      <c r="R25" s="81">
        <f>IFERROR(Q25/N25,"-")</f>
        <v>0.054347826086957</v>
      </c>
      <c r="S25" s="80">
        <v>0</v>
      </c>
      <c r="T25" s="80">
        <v>1</v>
      </c>
      <c r="U25" s="81">
        <f>IFERROR(T25/(Q25),"-")</f>
        <v>0.2</v>
      </c>
      <c r="V25" s="82"/>
      <c r="W25" s="83">
        <v>1</v>
      </c>
      <c r="X25" s="81">
        <f>IF(Q25=0,"-",W25/Q25)</f>
        <v>0.2</v>
      </c>
      <c r="Y25" s="186">
        <v>3000</v>
      </c>
      <c r="Z25" s="187">
        <f>IFERROR(Y25/Q25,"-")</f>
        <v>600</v>
      </c>
      <c r="AA25" s="187">
        <f>IFERROR(Y25/W25,"-")</f>
        <v>3000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3</v>
      </c>
      <c r="BP25" s="120">
        <f>IF(Q25=0,"",IF(BO25=0,"",(BO25/Q25)))</f>
        <v>0.6</v>
      </c>
      <c r="BQ25" s="121">
        <v>1</v>
      </c>
      <c r="BR25" s="122">
        <f>IFERROR(BQ25/BO25,"-")</f>
        <v>0.33333333333333</v>
      </c>
      <c r="BS25" s="123">
        <v>3000</v>
      </c>
      <c r="BT25" s="124">
        <f>IFERROR(BS25/BO25,"-")</f>
        <v>1000</v>
      </c>
      <c r="BU25" s="125">
        <v>1</v>
      </c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2</v>
      </c>
      <c r="CH25" s="134">
        <f>IF(Q25=0,"",IF(CG25=0,"",(CG25/Q25)))</f>
        <v>0.4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1</v>
      </c>
      <c r="CQ25" s="141">
        <v>3000</v>
      </c>
      <c r="CR25" s="141">
        <v>3000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105</v>
      </c>
      <c r="C26" s="189" t="s">
        <v>58</v>
      </c>
      <c r="D26" s="189"/>
      <c r="E26" s="189" t="s">
        <v>91</v>
      </c>
      <c r="F26" s="189" t="s">
        <v>92</v>
      </c>
      <c r="G26" s="189" t="s">
        <v>79</v>
      </c>
      <c r="H26" s="89"/>
      <c r="I26" s="89"/>
      <c r="J26" s="89"/>
      <c r="K26" s="181"/>
      <c r="L26" s="80">
        <v>37</v>
      </c>
      <c r="M26" s="80">
        <v>30</v>
      </c>
      <c r="N26" s="80">
        <v>5</v>
      </c>
      <c r="O26" s="91">
        <v>4</v>
      </c>
      <c r="P26" s="92">
        <v>0</v>
      </c>
      <c r="Q26" s="93">
        <f>O26+P26</f>
        <v>4</v>
      </c>
      <c r="R26" s="81">
        <f>IFERROR(Q26/N26,"-")</f>
        <v>0.8</v>
      </c>
      <c r="S26" s="80">
        <v>1</v>
      </c>
      <c r="T26" s="80">
        <v>0</v>
      </c>
      <c r="U26" s="81">
        <f>IFERROR(T26/(Q26),"-")</f>
        <v>0</v>
      </c>
      <c r="V26" s="82"/>
      <c r="W26" s="83">
        <v>2</v>
      </c>
      <c r="X26" s="81">
        <f>IF(Q26=0,"-",W26/Q26)</f>
        <v>0.5</v>
      </c>
      <c r="Y26" s="186">
        <v>79000</v>
      </c>
      <c r="Z26" s="187">
        <f>IFERROR(Y26/Q26,"-")</f>
        <v>19750</v>
      </c>
      <c r="AA26" s="187">
        <f>IFERROR(Y26/W26,"-")</f>
        <v>39500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0.25</v>
      </c>
      <c r="AY26" s="106">
        <v>1</v>
      </c>
      <c r="AZ26" s="108">
        <f>IFERROR(AY26/AW26,"-")</f>
        <v>1</v>
      </c>
      <c r="BA26" s="109">
        <v>42000</v>
      </c>
      <c r="BB26" s="110">
        <f>IFERROR(BA26/AW26,"-")</f>
        <v>42000</v>
      </c>
      <c r="BC26" s="111"/>
      <c r="BD26" s="111"/>
      <c r="BE26" s="111">
        <v>1</v>
      </c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3</v>
      </c>
      <c r="BY26" s="127">
        <f>IF(Q26=0,"",IF(BX26=0,"",(BX26/Q26)))</f>
        <v>0.75</v>
      </c>
      <c r="BZ26" s="128">
        <v>1</v>
      </c>
      <c r="CA26" s="129">
        <f>IFERROR(BZ26/BX26,"-")</f>
        <v>0.33333333333333</v>
      </c>
      <c r="CB26" s="130">
        <v>37000</v>
      </c>
      <c r="CC26" s="131">
        <f>IFERROR(CB26/BX26,"-")</f>
        <v>12333.333333333</v>
      </c>
      <c r="CD26" s="132"/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2</v>
      </c>
      <c r="CQ26" s="141">
        <v>79000</v>
      </c>
      <c r="CR26" s="141">
        <v>42000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4.315</v>
      </c>
      <c r="B27" s="189" t="s">
        <v>106</v>
      </c>
      <c r="C27" s="189" t="s">
        <v>58</v>
      </c>
      <c r="D27" s="189"/>
      <c r="E27" s="189" t="s">
        <v>107</v>
      </c>
      <c r="F27" s="189" t="s">
        <v>108</v>
      </c>
      <c r="G27" s="189" t="s">
        <v>61</v>
      </c>
      <c r="H27" s="89" t="s">
        <v>109</v>
      </c>
      <c r="I27" s="89" t="s">
        <v>110</v>
      </c>
      <c r="J27" s="89" t="s">
        <v>111</v>
      </c>
      <c r="K27" s="181">
        <v>400000</v>
      </c>
      <c r="L27" s="80">
        <v>24</v>
      </c>
      <c r="M27" s="80">
        <v>0</v>
      </c>
      <c r="N27" s="80">
        <v>148</v>
      </c>
      <c r="O27" s="91">
        <v>10</v>
      </c>
      <c r="P27" s="92">
        <v>0</v>
      </c>
      <c r="Q27" s="93">
        <f>O27+P27</f>
        <v>10</v>
      </c>
      <c r="R27" s="81">
        <f>IFERROR(Q27/N27,"-")</f>
        <v>0.067567567567568</v>
      </c>
      <c r="S27" s="80">
        <v>1</v>
      </c>
      <c r="T27" s="80">
        <v>4</v>
      </c>
      <c r="U27" s="81">
        <f>IFERROR(T27/(Q27),"-")</f>
        <v>0.4</v>
      </c>
      <c r="V27" s="82">
        <f>IFERROR(K27/SUM(Q27:Q31),"-")</f>
        <v>11111.111111111</v>
      </c>
      <c r="W27" s="83">
        <v>1</v>
      </c>
      <c r="X27" s="81">
        <f>IF(Q27=0,"-",W27/Q27)</f>
        <v>0.1</v>
      </c>
      <c r="Y27" s="186">
        <v>37000</v>
      </c>
      <c r="Z27" s="187">
        <f>IFERROR(Y27/Q27,"-")</f>
        <v>3700</v>
      </c>
      <c r="AA27" s="187">
        <f>IFERROR(Y27/W27,"-")</f>
        <v>37000</v>
      </c>
      <c r="AB27" s="181">
        <f>SUM(Y27:Y31)-SUM(K27:K31)</f>
        <v>1326000</v>
      </c>
      <c r="AC27" s="85">
        <f>SUM(Y27:Y31)/SUM(K27:K31)</f>
        <v>4.315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0.2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5</v>
      </c>
      <c r="BP27" s="120">
        <f>IF(Q27=0,"",IF(BO27=0,"",(BO27/Q27)))</f>
        <v>0.5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3</v>
      </c>
      <c r="BY27" s="127">
        <f>IF(Q27=0,"",IF(BX27=0,"",(BX27/Q27)))</f>
        <v>0.3</v>
      </c>
      <c r="BZ27" s="128">
        <v>1</v>
      </c>
      <c r="CA27" s="129">
        <f>IFERROR(BZ27/BX27,"-")</f>
        <v>0.33333333333333</v>
      </c>
      <c r="CB27" s="130">
        <v>37000</v>
      </c>
      <c r="CC27" s="131">
        <f>IFERROR(CB27/BX27,"-")</f>
        <v>12333.333333333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37000</v>
      </c>
      <c r="CR27" s="141">
        <v>37000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112</v>
      </c>
      <c r="C28" s="189" t="s">
        <v>58</v>
      </c>
      <c r="D28" s="189"/>
      <c r="E28" s="189" t="s">
        <v>113</v>
      </c>
      <c r="F28" s="189" t="s">
        <v>114</v>
      </c>
      <c r="G28" s="189" t="s">
        <v>83</v>
      </c>
      <c r="H28" s="89"/>
      <c r="I28" s="89" t="s">
        <v>110</v>
      </c>
      <c r="J28" s="89"/>
      <c r="K28" s="181"/>
      <c r="L28" s="80">
        <v>10</v>
      </c>
      <c r="M28" s="80">
        <v>0</v>
      </c>
      <c r="N28" s="80">
        <v>53</v>
      </c>
      <c r="O28" s="91">
        <v>4</v>
      </c>
      <c r="P28" s="92">
        <v>0</v>
      </c>
      <c r="Q28" s="93">
        <f>O28+P28</f>
        <v>4</v>
      </c>
      <c r="R28" s="81">
        <f>IFERROR(Q28/N28,"-")</f>
        <v>0.075471698113208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15000</v>
      </c>
      <c r="Z28" s="187">
        <f>IFERROR(Y28/Q28,"-")</f>
        <v>3750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3</v>
      </c>
      <c r="BP28" s="120">
        <f>IF(Q28=0,"",IF(BO28=0,"",(BO28/Q28)))</f>
        <v>0.75</v>
      </c>
      <c r="BQ28" s="121">
        <v>1</v>
      </c>
      <c r="BR28" s="122">
        <f>IFERROR(BQ28/BO28,"-")</f>
        <v>0.33333333333333</v>
      </c>
      <c r="BS28" s="123">
        <v>25000</v>
      </c>
      <c r="BT28" s="124">
        <f>IFERROR(BS28/BO28,"-")</f>
        <v>8333.3333333333</v>
      </c>
      <c r="BU28" s="125"/>
      <c r="BV28" s="125"/>
      <c r="BW28" s="125">
        <v>1</v>
      </c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0.25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15000</v>
      </c>
      <c r="CR28" s="141">
        <v>25000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115</v>
      </c>
      <c r="C29" s="189" t="s">
        <v>58</v>
      </c>
      <c r="D29" s="189"/>
      <c r="E29" s="189" t="s">
        <v>116</v>
      </c>
      <c r="F29" s="189" t="s">
        <v>117</v>
      </c>
      <c r="G29" s="189" t="s">
        <v>61</v>
      </c>
      <c r="H29" s="89"/>
      <c r="I29" s="89" t="s">
        <v>110</v>
      </c>
      <c r="J29" s="89"/>
      <c r="K29" s="181"/>
      <c r="L29" s="80">
        <v>10</v>
      </c>
      <c r="M29" s="80">
        <v>0</v>
      </c>
      <c r="N29" s="80">
        <v>45</v>
      </c>
      <c r="O29" s="91">
        <v>3</v>
      </c>
      <c r="P29" s="92">
        <v>0</v>
      </c>
      <c r="Q29" s="93">
        <f>O29+P29</f>
        <v>3</v>
      </c>
      <c r="R29" s="81">
        <f>IFERROR(Q29/N29,"-")</f>
        <v>0.066666666666667</v>
      </c>
      <c r="S29" s="80">
        <v>1</v>
      </c>
      <c r="T29" s="80">
        <v>0</v>
      </c>
      <c r="U29" s="81">
        <f>IFERROR(T29/(Q29),"-")</f>
        <v>0</v>
      </c>
      <c r="V29" s="82"/>
      <c r="W29" s="83">
        <v>2</v>
      </c>
      <c r="X29" s="81">
        <f>IF(Q29=0,"-",W29/Q29)</f>
        <v>0.66666666666667</v>
      </c>
      <c r="Y29" s="186">
        <v>18000</v>
      </c>
      <c r="Z29" s="187">
        <f>IFERROR(Y29/Q29,"-")</f>
        <v>6000</v>
      </c>
      <c r="AA29" s="187">
        <f>IFERROR(Y29/W29,"-")</f>
        <v>9000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0.33333333333333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0.33333333333333</v>
      </c>
      <c r="BQ29" s="121">
        <v>1</v>
      </c>
      <c r="BR29" s="122">
        <f>IFERROR(BQ29/BO29,"-")</f>
        <v>1</v>
      </c>
      <c r="BS29" s="123">
        <v>5000</v>
      </c>
      <c r="BT29" s="124">
        <f>IFERROR(BS29/BO29,"-")</f>
        <v>5000</v>
      </c>
      <c r="BU29" s="125">
        <v>1</v>
      </c>
      <c r="BV29" s="125"/>
      <c r="BW29" s="125"/>
      <c r="BX29" s="126">
        <v>1</v>
      </c>
      <c r="BY29" s="127">
        <f>IF(Q29=0,"",IF(BX29=0,"",(BX29/Q29)))</f>
        <v>0.33333333333333</v>
      </c>
      <c r="BZ29" s="128">
        <v>1</v>
      </c>
      <c r="CA29" s="129">
        <f>IFERROR(BZ29/BX29,"-")</f>
        <v>1</v>
      </c>
      <c r="CB29" s="130">
        <v>13000</v>
      </c>
      <c r="CC29" s="131">
        <f>IFERROR(CB29/BX29,"-")</f>
        <v>13000</v>
      </c>
      <c r="CD29" s="132"/>
      <c r="CE29" s="132"/>
      <c r="CF29" s="132">
        <v>1</v>
      </c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2</v>
      </c>
      <c r="CQ29" s="141">
        <v>18000</v>
      </c>
      <c r="CR29" s="141">
        <v>13000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118</v>
      </c>
      <c r="C30" s="189" t="s">
        <v>58</v>
      </c>
      <c r="D30" s="189"/>
      <c r="E30" s="189" t="s">
        <v>119</v>
      </c>
      <c r="F30" s="189" t="s">
        <v>120</v>
      </c>
      <c r="G30" s="189" t="s">
        <v>83</v>
      </c>
      <c r="H30" s="89"/>
      <c r="I30" s="89" t="s">
        <v>110</v>
      </c>
      <c r="J30" s="89"/>
      <c r="K30" s="181"/>
      <c r="L30" s="80">
        <v>11</v>
      </c>
      <c r="M30" s="80">
        <v>0</v>
      </c>
      <c r="N30" s="80">
        <v>53</v>
      </c>
      <c r="O30" s="91">
        <v>3</v>
      </c>
      <c r="P30" s="92">
        <v>0</v>
      </c>
      <c r="Q30" s="93">
        <f>O30+P30</f>
        <v>3</v>
      </c>
      <c r="R30" s="81">
        <f>IFERROR(Q30/N30,"-")</f>
        <v>0.056603773584906</v>
      </c>
      <c r="S30" s="80">
        <v>0</v>
      </c>
      <c r="T30" s="80">
        <v>1</v>
      </c>
      <c r="U30" s="81">
        <f>IFERROR(T30/(Q30),"-")</f>
        <v>0.33333333333333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0.33333333333333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1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0.33333333333333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121</v>
      </c>
      <c r="C31" s="189" t="s">
        <v>58</v>
      </c>
      <c r="D31" s="189"/>
      <c r="E31" s="189" t="s">
        <v>78</v>
      </c>
      <c r="F31" s="189" t="s">
        <v>78</v>
      </c>
      <c r="G31" s="189" t="s">
        <v>79</v>
      </c>
      <c r="H31" s="89"/>
      <c r="I31" s="89"/>
      <c r="J31" s="89"/>
      <c r="K31" s="181"/>
      <c r="L31" s="80">
        <v>140</v>
      </c>
      <c r="M31" s="80">
        <v>89</v>
      </c>
      <c r="N31" s="80">
        <v>46</v>
      </c>
      <c r="O31" s="91">
        <v>16</v>
      </c>
      <c r="P31" s="92">
        <v>0</v>
      </c>
      <c r="Q31" s="93">
        <f>O31+P31</f>
        <v>16</v>
      </c>
      <c r="R31" s="81">
        <f>IFERROR(Q31/N31,"-")</f>
        <v>0.34782608695652</v>
      </c>
      <c r="S31" s="80">
        <v>5</v>
      </c>
      <c r="T31" s="80">
        <v>2</v>
      </c>
      <c r="U31" s="81">
        <f>IFERROR(T31/(Q31),"-")</f>
        <v>0.125</v>
      </c>
      <c r="V31" s="82"/>
      <c r="W31" s="83">
        <v>5</v>
      </c>
      <c r="X31" s="81">
        <f>IF(Q31=0,"-",W31/Q31)</f>
        <v>0.3125</v>
      </c>
      <c r="Y31" s="186">
        <v>1656000</v>
      </c>
      <c r="Z31" s="187">
        <f>IFERROR(Y31/Q31,"-")</f>
        <v>103500</v>
      </c>
      <c r="AA31" s="187">
        <f>IFERROR(Y31/W31,"-")</f>
        <v>331200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2</v>
      </c>
      <c r="AO31" s="101">
        <f>IF(Q31=0,"",IF(AN31=0,"",(AN31/Q31)))</f>
        <v>0.125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1</v>
      </c>
      <c r="AX31" s="107">
        <f>IF(Q31=0,"",IF(AW31=0,"",(AW31/Q31)))</f>
        <v>0.0625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2</v>
      </c>
      <c r="BG31" s="113">
        <f>IF(Q31=0,"",IF(BF31=0,"",(BF31/Q31)))</f>
        <v>0.125</v>
      </c>
      <c r="BH31" s="112">
        <v>1</v>
      </c>
      <c r="BI31" s="114">
        <f>IFERROR(BH31/BF31,"-")</f>
        <v>0.5</v>
      </c>
      <c r="BJ31" s="115">
        <v>3000</v>
      </c>
      <c r="BK31" s="116">
        <f>IFERROR(BJ31/BF31,"-")</f>
        <v>1500</v>
      </c>
      <c r="BL31" s="117">
        <v>1</v>
      </c>
      <c r="BM31" s="117"/>
      <c r="BN31" s="117"/>
      <c r="BO31" s="119">
        <v>2</v>
      </c>
      <c r="BP31" s="120">
        <f>IF(Q31=0,"",IF(BO31=0,"",(BO31/Q31)))</f>
        <v>0.125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5</v>
      </c>
      <c r="BY31" s="127">
        <f>IF(Q31=0,"",IF(BX31=0,"",(BX31/Q31)))</f>
        <v>0.3125</v>
      </c>
      <c r="BZ31" s="128">
        <v>1</v>
      </c>
      <c r="CA31" s="129">
        <f>IFERROR(BZ31/BX31,"-")</f>
        <v>0.2</v>
      </c>
      <c r="CB31" s="130">
        <v>386000</v>
      </c>
      <c r="CC31" s="131">
        <f>IFERROR(CB31/BX31,"-")</f>
        <v>77200</v>
      </c>
      <c r="CD31" s="132"/>
      <c r="CE31" s="132"/>
      <c r="CF31" s="132">
        <v>1</v>
      </c>
      <c r="CG31" s="133">
        <v>4</v>
      </c>
      <c r="CH31" s="134">
        <f>IF(Q31=0,"",IF(CG31=0,"",(CG31/Q31)))</f>
        <v>0.25</v>
      </c>
      <c r="CI31" s="135">
        <v>3</v>
      </c>
      <c r="CJ31" s="136">
        <f>IFERROR(CI31/CG31,"-")</f>
        <v>0.75</v>
      </c>
      <c r="CK31" s="137">
        <v>1267000</v>
      </c>
      <c r="CL31" s="138">
        <f>IFERROR(CK31/CG31,"-")</f>
        <v>316750</v>
      </c>
      <c r="CM31" s="139">
        <v>1</v>
      </c>
      <c r="CN31" s="139"/>
      <c r="CO31" s="139">
        <v>2</v>
      </c>
      <c r="CP31" s="140">
        <v>5</v>
      </c>
      <c r="CQ31" s="141">
        <v>1656000</v>
      </c>
      <c r="CR31" s="141">
        <v>996000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1.3706666666667</v>
      </c>
      <c r="B32" s="189" t="s">
        <v>122</v>
      </c>
      <c r="C32" s="189" t="s">
        <v>58</v>
      </c>
      <c r="D32" s="189"/>
      <c r="E32" s="189" t="s">
        <v>59</v>
      </c>
      <c r="F32" s="189" t="s">
        <v>123</v>
      </c>
      <c r="G32" s="189" t="s">
        <v>83</v>
      </c>
      <c r="H32" s="89" t="s">
        <v>109</v>
      </c>
      <c r="I32" s="89" t="s">
        <v>124</v>
      </c>
      <c r="J32" s="191" t="s">
        <v>68</v>
      </c>
      <c r="K32" s="181">
        <v>120000</v>
      </c>
      <c r="L32" s="80">
        <v>61</v>
      </c>
      <c r="M32" s="80">
        <v>0</v>
      </c>
      <c r="N32" s="80">
        <v>165</v>
      </c>
      <c r="O32" s="91">
        <v>29</v>
      </c>
      <c r="P32" s="92">
        <v>0</v>
      </c>
      <c r="Q32" s="93">
        <f>O32+P32</f>
        <v>29</v>
      </c>
      <c r="R32" s="81">
        <f>IFERROR(Q32/N32,"-")</f>
        <v>0.17575757575758</v>
      </c>
      <c r="S32" s="80">
        <v>4</v>
      </c>
      <c r="T32" s="80">
        <v>11</v>
      </c>
      <c r="U32" s="81">
        <f>IFERROR(T32/(Q32),"-")</f>
        <v>0.37931034482759</v>
      </c>
      <c r="V32" s="82">
        <f>IFERROR(K32/SUM(Q32:Q33),"-")</f>
        <v>3333.3333333333</v>
      </c>
      <c r="W32" s="83">
        <v>6</v>
      </c>
      <c r="X32" s="81">
        <f>IF(Q32=0,"-",W32/Q32)</f>
        <v>0.20689655172414</v>
      </c>
      <c r="Y32" s="186">
        <v>105480</v>
      </c>
      <c r="Z32" s="187">
        <f>IFERROR(Y32/Q32,"-")</f>
        <v>3637.2413793103</v>
      </c>
      <c r="AA32" s="187">
        <f>IFERROR(Y32/W32,"-")</f>
        <v>17580</v>
      </c>
      <c r="AB32" s="181">
        <f>SUM(Y32:Y33)-SUM(K32:K33)</f>
        <v>44480</v>
      </c>
      <c r="AC32" s="85">
        <f>SUM(Y32:Y33)/SUM(K32:K33)</f>
        <v>1.3706666666667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>
        <v>3</v>
      </c>
      <c r="AX32" s="107">
        <f>IF(Q32=0,"",IF(AW32=0,"",(AW32/Q32)))</f>
        <v>0.10344827586207</v>
      </c>
      <c r="AY32" s="106">
        <v>1</v>
      </c>
      <c r="AZ32" s="108">
        <f>IFERROR(AY32/AW32,"-")</f>
        <v>0.33333333333333</v>
      </c>
      <c r="BA32" s="109">
        <v>3000</v>
      </c>
      <c r="BB32" s="110">
        <f>IFERROR(BA32/AW32,"-")</f>
        <v>1000</v>
      </c>
      <c r="BC32" s="111">
        <v>1</v>
      </c>
      <c r="BD32" s="111"/>
      <c r="BE32" s="111"/>
      <c r="BF32" s="112">
        <v>6</v>
      </c>
      <c r="BG32" s="113">
        <f>IF(Q32=0,"",IF(BF32=0,"",(BF32/Q32)))</f>
        <v>0.20689655172414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11</v>
      </c>
      <c r="BP32" s="120">
        <f>IF(Q32=0,"",IF(BO32=0,"",(BO32/Q32)))</f>
        <v>0.37931034482759</v>
      </c>
      <c r="BQ32" s="121">
        <v>2</v>
      </c>
      <c r="BR32" s="122">
        <f>IFERROR(BQ32/BO32,"-")</f>
        <v>0.18181818181818</v>
      </c>
      <c r="BS32" s="123">
        <v>12000</v>
      </c>
      <c r="BT32" s="124">
        <f>IFERROR(BS32/BO32,"-")</f>
        <v>1090.9090909091</v>
      </c>
      <c r="BU32" s="125">
        <v>1</v>
      </c>
      <c r="BV32" s="125"/>
      <c r="BW32" s="125">
        <v>1</v>
      </c>
      <c r="BX32" s="126">
        <v>6</v>
      </c>
      <c r="BY32" s="127">
        <f>IF(Q32=0,"",IF(BX32=0,"",(BX32/Q32)))</f>
        <v>0.20689655172414</v>
      </c>
      <c r="BZ32" s="128">
        <v>2</v>
      </c>
      <c r="CA32" s="129">
        <f>IFERROR(BZ32/BX32,"-")</f>
        <v>0.33333333333333</v>
      </c>
      <c r="CB32" s="130">
        <v>85000</v>
      </c>
      <c r="CC32" s="131">
        <f>IFERROR(CB32/BX32,"-")</f>
        <v>14166.666666667</v>
      </c>
      <c r="CD32" s="132">
        <v>1</v>
      </c>
      <c r="CE32" s="132"/>
      <c r="CF32" s="132">
        <v>1</v>
      </c>
      <c r="CG32" s="133">
        <v>3</v>
      </c>
      <c r="CH32" s="134">
        <f>IF(Q32=0,"",IF(CG32=0,"",(CG32/Q32)))</f>
        <v>0.10344827586207</v>
      </c>
      <c r="CI32" s="135">
        <v>2</v>
      </c>
      <c r="CJ32" s="136">
        <f>IFERROR(CI32/CG32,"-")</f>
        <v>0.66666666666667</v>
      </c>
      <c r="CK32" s="137">
        <v>8480</v>
      </c>
      <c r="CL32" s="138">
        <f>IFERROR(CK32/CG32,"-")</f>
        <v>2826.6666666667</v>
      </c>
      <c r="CM32" s="139">
        <v>1</v>
      </c>
      <c r="CN32" s="139"/>
      <c r="CO32" s="139">
        <v>1</v>
      </c>
      <c r="CP32" s="140">
        <v>6</v>
      </c>
      <c r="CQ32" s="141">
        <v>105480</v>
      </c>
      <c r="CR32" s="141">
        <v>75000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125</v>
      </c>
      <c r="C33" s="189" t="s">
        <v>58</v>
      </c>
      <c r="D33" s="189"/>
      <c r="E33" s="189" t="s">
        <v>59</v>
      </c>
      <c r="F33" s="189" t="s">
        <v>123</v>
      </c>
      <c r="G33" s="189" t="s">
        <v>79</v>
      </c>
      <c r="H33" s="89"/>
      <c r="I33" s="89"/>
      <c r="J33" s="89"/>
      <c r="K33" s="181"/>
      <c r="L33" s="80">
        <v>60</v>
      </c>
      <c r="M33" s="80">
        <v>28</v>
      </c>
      <c r="N33" s="80">
        <v>36</v>
      </c>
      <c r="O33" s="91">
        <v>7</v>
      </c>
      <c r="P33" s="92">
        <v>0</v>
      </c>
      <c r="Q33" s="93">
        <f>O33+P33</f>
        <v>7</v>
      </c>
      <c r="R33" s="81">
        <f>IFERROR(Q33/N33,"-")</f>
        <v>0.19444444444444</v>
      </c>
      <c r="S33" s="80">
        <v>1</v>
      </c>
      <c r="T33" s="80">
        <v>2</v>
      </c>
      <c r="U33" s="81">
        <f>IFERROR(T33/(Q33),"-")</f>
        <v>0.28571428571429</v>
      </c>
      <c r="V33" s="82"/>
      <c r="W33" s="83">
        <v>3</v>
      </c>
      <c r="X33" s="81">
        <f>IF(Q33=0,"-",W33/Q33)</f>
        <v>0.42857142857143</v>
      </c>
      <c r="Y33" s="186">
        <v>59000</v>
      </c>
      <c r="Z33" s="187">
        <f>IFERROR(Y33/Q33,"-")</f>
        <v>8428.5714285714</v>
      </c>
      <c r="AA33" s="187">
        <f>IFERROR(Y33/W33,"-")</f>
        <v>19666.666666667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0.14285714285714</v>
      </c>
      <c r="BH33" s="112">
        <v>1</v>
      </c>
      <c r="BI33" s="114">
        <f>IFERROR(BH33/BF33,"-")</f>
        <v>1</v>
      </c>
      <c r="BJ33" s="115">
        <v>5000</v>
      </c>
      <c r="BK33" s="116">
        <f>IFERROR(BJ33/BF33,"-")</f>
        <v>5000</v>
      </c>
      <c r="BL33" s="117">
        <v>1</v>
      </c>
      <c r="BM33" s="117"/>
      <c r="BN33" s="117"/>
      <c r="BO33" s="119">
        <v>2</v>
      </c>
      <c r="BP33" s="120">
        <f>IF(Q33=0,"",IF(BO33=0,"",(BO33/Q33)))</f>
        <v>0.28571428571429</v>
      </c>
      <c r="BQ33" s="121">
        <v>1</v>
      </c>
      <c r="BR33" s="122">
        <f>IFERROR(BQ33/BO33,"-")</f>
        <v>0.5</v>
      </c>
      <c r="BS33" s="123">
        <v>41000</v>
      </c>
      <c r="BT33" s="124">
        <f>IFERROR(BS33/BO33,"-")</f>
        <v>20500</v>
      </c>
      <c r="BU33" s="125"/>
      <c r="BV33" s="125"/>
      <c r="BW33" s="125">
        <v>1</v>
      </c>
      <c r="BX33" s="126">
        <v>4</v>
      </c>
      <c r="BY33" s="127">
        <f>IF(Q33=0,"",IF(BX33=0,"",(BX33/Q33)))</f>
        <v>0.57142857142857</v>
      </c>
      <c r="BZ33" s="128">
        <v>1</v>
      </c>
      <c r="CA33" s="129">
        <f>IFERROR(BZ33/BX33,"-")</f>
        <v>0.25</v>
      </c>
      <c r="CB33" s="130">
        <v>13000</v>
      </c>
      <c r="CC33" s="131">
        <f>IFERROR(CB33/BX33,"-")</f>
        <v>3250</v>
      </c>
      <c r="CD33" s="132"/>
      <c r="CE33" s="132"/>
      <c r="CF33" s="132">
        <v>1</v>
      </c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3</v>
      </c>
      <c r="CQ33" s="141">
        <v>59000</v>
      </c>
      <c r="CR33" s="141">
        <v>41000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2.6083333333333</v>
      </c>
      <c r="B34" s="189" t="s">
        <v>126</v>
      </c>
      <c r="C34" s="189" t="s">
        <v>58</v>
      </c>
      <c r="D34" s="189"/>
      <c r="E34" s="189" t="s">
        <v>127</v>
      </c>
      <c r="F34" s="189" t="s">
        <v>128</v>
      </c>
      <c r="G34" s="189" t="s">
        <v>61</v>
      </c>
      <c r="H34" s="89" t="s">
        <v>109</v>
      </c>
      <c r="I34" s="89" t="s">
        <v>124</v>
      </c>
      <c r="J34" s="191" t="s">
        <v>76</v>
      </c>
      <c r="K34" s="181">
        <v>120000</v>
      </c>
      <c r="L34" s="80">
        <v>23</v>
      </c>
      <c r="M34" s="80">
        <v>0</v>
      </c>
      <c r="N34" s="80">
        <v>116</v>
      </c>
      <c r="O34" s="91">
        <v>10</v>
      </c>
      <c r="P34" s="92">
        <v>0</v>
      </c>
      <c r="Q34" s="93">
        <f>O34+P34</f>
        <v>10</v>
      </c>
      <c r="R34" s="81">
        <f>IFERROR(Q34/N34,"-")</f>
        <v>0.086206896551724</v>
      </c>
      <c r="S34" s="80">
        <v>1</v>
      </c>
      <c r="T34" s="80">
        <v>7</v>
      </c>
      <c r="U34" s="81">
        <f>IFERROR(T34/(Q34),"-")</f>
        <v>0.7</v>
      </c>
      <c r="V34" s="82">
        <f>IFERROR(K34/SUM(Q34:Q35),"-")</f>
        <v>7058.8235294118</v>
      </c>
      <c r="W34" s="83">
        <v>2</v>
      </c>
      <c r="X34" s="81">
        <f>IF(Q34=0,"-",W34/Q34)</f>
        <v>0.2</v>
      </c>
      <c r="Y34" s="186">
        <v>30000</v>
      </c>
      <c r="Z34" s="187">
        <f>IFERROR(Y34/Q34,"-")</f>
        <v>3000</v>
      </c>
      <c r="AA34" s="187">
        <f>IFERROR(Y34/W34,"-")</f>
        <v>15000</v>
      </c>
      <c r="AB34" s="181">
        <f>SUM(Y34:Y35)-SUM(K34:K35)</f>
        <v>193000</v>
      </c>
      <c r="AC34" s="85">
        <f>SUM(Y34:Y35)/SUM(K34:K35)</f>
        <v>2.6083333333333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3</v>
      </c>
      <c r="BG34" s="113">
        <f>IF(Q34=0,"",IF(BF34=0,"",(BF34/Q34)))</f>
        <v>0.3</v>
      </c>
      <c r="BH34" s="112">
        <v>1</v>
      </c>
      <c r="BI34" s="114">
        <f>IFERROR(BH34/BF34,"-")</f>
        <v>0.33333333333333</v>
      </c>
      <c r="BJ34" s="115">
        <v>5000</v>
      </c>
      <c r="BK34" s="116">
        <f>IFERROR(BJ34/BF34,"-")</f>
        <v>1666.6666666667</v>
      </c>
      <c r="BL34" s="117">
        <v>1</v>
      </c>
      <c r="BM34" s="117"/>
      <c r="BN34" s="117"/>
      <c r="BO34" s="119">
        <v>5</v>
      </c>
      <c r="BP34" s="120">
        <f>IF(Q34=0,"",IF(BO34=0,"",(BO34/Q34)))</f>
        <v>0.5</v>
      </c>
      <c r="BQ34" s="121">
        <v>1</v>
      </c>
      <c r="BR34" s="122">
        <f>IFERROR(BQ34/BO34,"-")</f>
        <v>0.2</v>
      </c>
      <c r="BS34" s="123">
        <v>25000</v>
      </c>
      <c r="BT34" s="124">
        <f>IFERROR(BS34/BO34,"-")</f>
        <v>5000</v>
      </c>
      <c r="BU34" s="125"/>
      <c r="BV34" s="125"/>
      <c r="BW34" s="125">
        <v>1</v>
      </c>
      <c r="BX34" s="126">
        <v>2</v>
      </c>
      <c r="BY34" s="127">
        <f>IF(Q34=0,"",IF(BX34=0,"",(BX34/Q34)))</f>
        <v>0.2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30000</v>
      </c>
      <c r="CR34" s="141">
        <v>25000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127</v>
      </c>
      <c r="F35" s="189" t="s">
        <v>128</v>
      </c>
      <c r="G35" s="189" t="s">
        <v>79</v>
      </c>
      <c r="H35" s="89"/>
      <c r="I35" s="89"/>
      <c r="J35" s="89"/>
      <c r="K35" s="181"/>
      <c r="L35" s="80">
        <v>37</v>
      </c>
      <c r="M35" s="80">
        <v>28</v>
      </c>
      <c r="N35" s="80">
        <v>14</v>
      </c>
      <c r="O35" s="91">
        <v>7</v>
      </c>
      <c r="P35" s="92">
        <v>0</v>
      </c>
      <c r="Q35" s="93">
        <f>O35+P35</f>
        <v>7</v>
      </c>
      <c r="R35" s="81">
        <f>IFERROR(Q35/N35,"-")</f>
        <v>0.5</v>
      </c>
      <c r="S35" s="80">
        <v>2</v>
      </c>
      <c r="T35" s="80">
        <v>1</v>
      </c>
      <c r="U35" s="81">
        <f>IFERROR(T35/(Q35),"-")</f>
        <v>0.14285714285714</v>
      </c>
      <c r="V35" s="82"/>
      <c r="W35" s="83">
        <v>2</v>
      </c>
      <c r="X35" s="81">
        <f>IF(Q35=0,"-",W35/Q35)</f>
        <v>0.28571428571429</v>
      </c>
      <c r="Y35" s="186">
        <v>283000</v>
      </c>
      <c r="Z35" s="187">
        <f>IFERROR(Y35/Q35,"-")</f>
        <v>40428.571428571</v>
      </c>
      <c r="AA35" s="187">
        <f>IFERROR(Y35/W35,"-")</f>
        <v>141500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0.14285714285714</v>
      </c>
      <c r="AP35" s="100">
        <v>1</v>
      </c>
      <c r="AQ35" s="102">
        <f>IFERROR(AP35/AN35,"-")</f>
        <v>1</v>
      </c>
      <c r="AR35" s="103">
        <v>175000</v>
      </c>
      <c r="AS35" s="104">
        <f>IFERROR(AR35/AN35,"-")</f>
        <v>175000</v>
      </c>
      <c r="AT35" s="105"/>
      <c r="AU35" s="105"/>
      <c r="AV35" s="105">
        <v>1</v>
      </c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0.14285714285714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3</v>
      </c>
      <c r="BP35" s="120">
        <f>IF(Q35=0,"",IF(BO35=0,"",(BO35/Q35)))</f>
        <v>0.42857142857143</v>
      </c>
      <c r="BQ35" s="121">
        <v>2</v>
      </c>
      <c r="BR35" s="122">
        <f>IFERROR(BQ35/BO35,"-")</f>
        <v>0.66666666666667</v>
      </c>
      <c r="BS35" s="123">
        <v>280000</v>
      </c>
      <c r="BT35" s="124">
        <f>IFERROR(BS35/BO35,"-")</f>
        <v>93333.333333333</v>
      </c>
      <c r="BU35" s="125"/>
      <c r="BV35" s="125">
        <v>1</v>
      </c>
      <c r="BW35" s="125">
        <v>1</v>
      </c>
      <c r="BX35" s="126">
        <v>2</v>
      </c>
      <c r="BY35" s="127">
        <f>IF(Q35=0,"",IF(BX35=0,"",(BX35/Q35)))</f>
        <v>0.28571428571429</v>
      </c>
      <c r="BZ35" s="128">
        <v>1</v>
      </c>
      <c r="CA35" s="129">
        <f>IFERROR(BZ35/BX35,"-")</f>
        <v>0.5</v>
      </c>
      <c r="CB35" s="130">
        <v>13000</v>
      </c>
      <c r="CC35" s="131">
        <f>IFERROR(CB35/BX35,"-")</f>
        <v>6500</v>
      </c>
      <c r="CD35" s="132"/>
      <c r="CE35" s="132"/>
      <c r="CF35" s="132">
        <v>1</v>
      </c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2</v>
      </c>
      <c r="CQ35" s="141">
        <v>283000</v>
      </c>
      <c r="CR35" s="141">
        <v>270000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>
        <f>AC36</f>
        <v>0.55555555555556</v>
      </c>
      <c r="B36" s="189" t="s">
        <v>130</v>
      </c>
      <c r="C36" s="189" t="s">
        <v>58</v>
      </c>
      <c r="D36" s="189"/>
      <c r="E36" s="189" t="s">
        <v>131</v>
      </c>
      <c r="F36" s="189" t="s">
        <v>132</v>
      </c>
      <c r="G36" s="189" t="s">
        <v>83</v>
      </c>
      <c r="H36" s="89" t="s">
        <v>133</v>
      </c>
      <c r="I36" s="89" t="s">
        <v>124</v>
      </c>
      <c r="J36" s="89" t="s">
        <v>134</v>
      </c>
      <c r="K36" s="181">
        <v>90000</v>
      </c>
      <c r="L36" s="80">
        <v>12</v>
      </c>
      <c r="M36" s="80">
        <v>0</v>
      </c>
      <c r="N36" s="80">
        <v>36</v>
      </c>
      <c r="O36" s="91">
        <v>1</v>
      </c>
      <c r="P36" s="92">
        <v>0</v>
      </c>
      <c r="Q36" s="93">
        <f>O36+P36</f>
        <v>1</v>
      </c>
      <c r="R36" s="81">
        <f>IFERROR(Q36/N36,"-")</f>
        <v>0.027777777777778</v>
      </c>
      <c r="S36" s="80">
        <v>0</v>
      </c>
      <c r="T36" s="80">
        <v>0</v>
      </c>
      <c r="U36" s="81">
        <f>IFERROR(T36/(Q36),"-")</f>
        <v>0</v>
      </c>
      <c r="V36" s="82">
        <f>IFERROR(K36/SUM(Q36:Q37),"-")</f>
        <v>30000</v>
      </c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>
        <f>SUM(Y36:Y37)-SUM(K36:K37)</f>
        <v>-40000</v>
      </c>
      <c r="AC36" s="85">
        <f>SUM(Y36:Y37)/SUM(K36:K37)</f>
        <v>0.55555555555556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1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135</v>
      </c>
      <c r="C37" s="189" t="s">
        <v>58</v>
      </c>
      <c r="D37" s="189"/>
      <c r="E37" s="189" t="s">
        <v>131</v>
      </c>
      <c r="F37" s="189" t="s">
        <v>132</v>
      </c>
      <c r="G37" s="189" t="s">
        <v>79</v>
      </c>
      <c r="H37" s="89"/>
      <c r="I37" s="89"/>
      <c r="J37" s="89"/>
      <c r="K37" s="181"/>
      <c r="L37" s="80">
        <v>35</v>
      </c>
      <c r="M37" s="80">
        <v>16</v>
      </c>
      <c r="N37" s="80">
        <v>8</v>
      </c>
      <c r="O37" s="91">
        <v>2</v>
      </c>
      <c r="P37" s="92">
        <v>0</v>
      </c>
      <c r="Q37" s="93">
        <f>O37+P37</f>
        <v>2</v>
      </c>
      <c r="R37" s="81">
        <f>IFERROR(Q37/N37,"-")</f>
        <v>0.25</v>
      </c>
      <c r="S37" s="80">
        <v>0</v>
      </c>
      <c r="T37" s="80">
        <v>1</v>
      </c>
      <c r="U37" s="81">
        <f>IFERROR(T37/(Q37),"-")</f>
        <v>0.5</v>
      </c>
      <c r="V37" s="82"/>
      <c r="W37" s="83">
        <v>1</v>
      </c>
      <c r="X37" s="81">
        <f>IF(Q37=0,"-",W37/Q37)</f>
        <v>0.5</v>
      </c>
      <c r="Y37" s="186">
        <v>50000</v>
      </c>
      <c r="Z37" s="187">
        <f>IFERROR(Y37/Q37,"-")</f>
        <v>25000</v>
      </c>
      <c r="AA37" s="187">
        <f>IFERROR(Y37/W37,"-")</f>
        <v>50000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0.5</v>
      </c>
      <c r="BQ37" s="121">
        <v>1</v>
      </c>
      <c r="BR37" s="122">
        <f>IFERROR(BQ37/BO37,"-")</f>
        <v>1</v>
      </c>
      <c r="BS37" s="123">
        <v>50000</v>
      </c>
      <c r="BT37" s="124">
        <f>IFERROR(BS37/BO37,"-")</f>
        <v>50000</v>
      </c>
      <c r="BU37" s="125"/>
      <c r="BV37" s="125"/>
      <c r="BW37" s="125">
        <v>1</v>
      </c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0.5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1</v>
      </c>
      <c r="CQ37" s="141">
        <v>50000</v>
      </c>
      <c r="CR37" s="141">
        <v>50000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0.055555555555556</v>
      </c>
      <c r="B38" s="189" t="s">
        <v>136</v>
      </c>
      <c r="C38" s="189" t="s">
        <v>58</v>
      </c>
      <c r="D38" s="189"/>
      <c r="E38" s="189" t="s">
        <v>137</v>
      </c>
      <c r="F38" s="189" t="s">
        <v>138</v>
      </c>
      <c r="G38" s="189" t="s">
        <v>61</v>
      </c>
      <c r="H38" s="89" t="s">
        <v>133</v>
      </c>
      <c r="I38" s="89" t="s">
        <v>124</v>
      </c>
      <c r="J38" s="89" t="s">
        <v>139</v>
      </c>
      <c r="K38" s="181">
        <v>90000</v>
      </c>
      <c r="L38" s="80">
        <v>6</v>
      </c>
      <c r="M38" s="80">
        <v>0</v>
      </c>
      <c r="N38" s="80">
        <v>22</v>
      </c>
      <c r="O38" s="91">
        <v>1</v>
      </c>
      <c r="P38" s="92">
        <v>0</v>
      </c>
      <c r="Q38" s="93">
        <f>O38+P38</f>
        <v>1</v>
      </c>
      <c r="R38" s="81">
        <f>IFERROR(Q38/N38,"-")</f>
        <v>0.045454545454545</v>
      </c>
      <c r="S38" s="80">
        <v>0</v>
      </c>
      <c r="T38" s="80">
        <v>1</v>
      </c>
      <c r="U38" s="81">
        <f>IFERROR(T38/(Q38),"-")</f>
        <v>1</v>
      </c>
      <c r="V38" s="82">
        <f>IFERROR(K38/SUM(Q38:Q39),"-")</f>
        <v>22500</v>
      </c>
      <c r="W38" s="83">
        <v>1</v>
      </c>
      <c r="X38" s="81">
        <f>IF(Q38=0,"-",W38/Q38)</f>
        <v>1</v>
      </c>
      <c r="Y38" s="186">
        <v>5000</v>
      </c>
      <c r="Z38" s="187">
        <f>IFERROR(Y38/Q38,"-")</f>
        <v>5000</v>
      </c>
      <c r="AA38" s="187">
        <f>IFERROR(Y38/W38,"-")</f>
        <v>5000</v>
      </c>
      <c r="AB38" s="181">
        <f>SUM(Y38:Y39)-SUM(K38:K39)</f>
        <v>-85000</v>
      </c>
      <c r="AC38" s="85">
        <f>SUM(Y38:Y39)/SUM(K38:K39)</f>
        <v>0.055555555555556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1</v>
      </c>
      <c r="BQ38" s="121">
        <v>1</v>
      </c>
      <c r="BR38" s="122">
        <f>IFERROR(BQ38/BO38,"-")</f>
        <v>1</v>
      </c>
      <c r="BS38" s="123">
        <v>5000</v>
      </c>
      <c r="BT38" s="124">
        <f>IFERROR(BS38/BO38,"-")</f>
        <v>5000</v>
      </c>
      <c r="BU38" s="125">
        <v>1</v>
      </c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5000</v>
      </c>
      <c r="CR38" s="141">
        <v>5000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140</v>
      </c>
      <c r="C39" s="189" t="s">
        <v>58</v>
      </c>
      <c r="D39" s="189"/>
      <c r="E39" s="189" t="s">
        <v>137</v>
      </c>
      <c r="F39" s="189" t="s">
        <v>138</v>
      </c>
      <c r="G39" s="189" t="s">
        <v>79</v>
      </c>
      <c r="H39" s="89"/>
      <c r="I39" s="89"/>
      <c r="J39" s="89"/>
      <c r="K39" s="181"/>
      <c r="L39" s="80">
        <v>67</v>
      </c>
      <c r="M39" s="80">
        <v>17</v>
      </c>
      <c r="N39" s="80">
        <v>3</v>
      </c>
      <c r="O39" s="91">
        <v>3</v>
      </c>
      <c r="P39" s="92">
        <v>0</v>
      </c>
      <c r="Q39" s="93">
        <f>O39+P39</f>
        <v>3</v>
      </c>
      <c r="R39" s="81">
        <f>IFERROR(Q39/N39,"-")</f>
        <v>1</v>
      </c>
      <c r="S39" s="80">
        <v>1</v>
      </c>
      <c r="T39" s="80">
        <v>1</v>
      </c>
      <c r="U39" s="81">
        <f>IFERROR(T39/(Q39),"-")</f>
        <v>0.33333333333333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0.33333333333333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2</v>
      </c>
      <c r="CH39" s="134">
        <f>IF(Q39=0,"",IF(CG39=0,"",(CG39/Q39)))</f>
        <v>0.66666666666667</v>
      </c>
      <c r="CI39" s="135">
        <v>1</v>
      </c>
      <c r="CJ39" s="136">
        <f>IFERROR(CI39/CG39,"-")</f>
        <v>0.5</v>
      </c>
      <c r="CK39" s="137">
        <v>881400</v>
      </c>
      <c r="CL39" s="138">
        <f>IFERROR(CK39/CG39,"-")</f>
        <v>440700</v>
      </c>
      <c r="CM39" s="139"/>
      <c r="CN39" s="139"/>
      <c r="CO39" s="139">
        <v>1</v>
      </c>
      <c r="CP39" s="140">
        <v>0</v>
      </c>
      <c r="CQ39" s="141">
        <v>0</v>
      </c>
      <c r="CR39" s="141">
        <v>881400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1.4533333333333</v>
      </c>
      <c r="B40" s="189" t="s">
        <v>141</v>
      </c>
      <c r="C40" s="189" t="s">
        <v>58</v>
      </c>
      <c r="D40" s="189"/>
      <c r="E40" s="189" t="s">
        <v>59</v>
      </c>
      <c r="F40" s="189" t="s">
        <v>123</v>
      </c>
      <c r="G40" s="189" t="s">
        <v>83</v>
      </c>
      <c r="H40" s="89" t="s">
        <v>142</v>
      </c>
      <c r="I40" s="89" t="s">
        <v>124</v>
      </c>
      <c r="J40" s="191" t="s">
        <v>76</v>
      </c>
      <c r="K40" s="181">
        <v>150000</v>
      </c>
      <c r="L40" s="80">
        <v>42</v>
      </c>
      <c r="M40" s="80">
        <v>0</v>
      </c>
      <c r="N40" s="80">
        <v>158</v>
      </c>
      <c r="O40" s="91">
        <v>13</v>
      </c>
      <c r="P40" s="92">
        <v>0</v>
      </c>
      <c r="Q40" s="93">
        <f>O40+P40</f>
        <v>13</v>
      </c>
      <c r="R40" s="81">
        <f>IFERROR(Q40/N40,"-")</f>
        <v>0.082278481012658</v>
      </c>
      <c r="S40" s="80">
        <v>2</v>
      </c>
      <c r="T40" s="80">
        <v>3</v>
      </c>
      <c r="U40" s="81">
        <f>IFERROR(T40/(Q40),"-")</f>
        <v>0.23076923076923</v>
      </c>
      <c r="V40" s="82">
        <f>IFERROR(K40/SUM(Q40:Q41),"-")</f>
        <v>6818.1818181818</v>
      </c>
      <c r="W40" s="83">
        <v>3</v>
      </c>
      <c r="X40" s="81">
        <f>IF(Q40=0,"-",W40/Q40)</f>
        <v>0.23076923076923</v>
      </c>
      <c r="Y40" s="186">
        <v>48000</v>
      </c>
      <c r="Z40" s="187">
        <f>IFERROR(Y40/Q40,"-")</f>
        <v>3692.3076923077</v>
      </c>
      <c r="AA40" s="187">
        <f>IFERROR(Y40/W40,"-")</f>
        <v>16000</v>
      </c>
      <c r="AB40" s="181">
        <f>SUM(Y40:Y41)-SUM(K40:K41)</f>
        <v>68000</v>
      </c>
      <c r="AC40" s="85">
        <f>SUM(Y40:Y41)/SUM(K40:K41)</f>
        <v>1.4533333333333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>
        <v>1</v>
      </c>
      <c r="AO40" s="101">
        <f>IF(Q40=0,"",IF(AN40=0,"",(AN40/Q40)))</f>
        <v>0.076923076923077</v>
      </c>
      <c r="AP40" s="100"/>
      <c r="AQ40" s="102">
        <f>IFERROR(AP40/AN40,"-")</f>
        <v>0</v>
      </c>
      <c r="AR40" s="103"/>
      <c r="AS40" s="104">
        <f>IFERROR(AR40/AN40,"-")</f>
        <v>0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2</v>
      </c>
      <c r="BG40" s="113">
        <f>IF(Q40=0,"",IF(BF40=0,"",(BF40/Q40)))</f>
        <v>0.15384615384615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4</v>
      </c>
      <c r="BP40" s="120">
        <f>IF(Q40=0,"",IF(BO40=0,"",(BO40/Q40)))</f>
        <v>0.30769230769231</v>
      </c>
      <c r="BQ40" s="121">
        <v>1</v>
      </c>
      <c r="BR40" s="122">
        <f>IFERROR(BQ40/BO40,"-")</f>
        <v>0.25</v>
      </c>
      <c r="BS40" s="123">
        <v>5000</v>
      </c>
      <c r="BT40" s="124">
        <f>IFERROR(BS40/BO40,"-")</f>
        <v>1250</v>
      </c>
      <c r="BU40" s="125">
        <v>1</v>
      </c>
      <c r="BV40" s="125"/>
      <c r="BW40" s="125"/>
      <c r="BX40" s="126">
        <v>6</v>
      </c>
      <c r="BY40" s="127">
        <f>IF(Q40=0,"",IF(BX40=0,"",(BX40/Q40)))</f>
        <v>0.46153846153846</v>
      </c>
      <c r="BZ40" s="128">
        <v>2</v>
      </c>
      <c r="CA40" s="129">
        <f>IFERROR(BZ40/BX40,"-")</f>
        <v>0.33333333333333</v>
      </c>
      <c r="CB40" s="130">
        <v>43000</v>
      </c>
      <c r="CC40" s="131">
        <f>IFERROR(CB40/BX40,"-")</f>
        <v>7166.6666666667</v>
      </c>
      <c r="CD40" s="132">
        <v>1</v>
      </c>
      <c r="CE40" s="132">
        <v>1</v>
      </c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3</v>
      </c>
      <c r="CQ40" s="141">
        <v>48000</v>
      </c>
      <c r="CR40" s="141">
        <v>40000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143</v>
      </c>
      <c r="C41" s="189" t="s">
        <v>58</v>
      </c>
      <c r="D41" s="189"/>
      <c r="E41" s="189" t="s">
        <v>59</v>
      </c>
      <c r="F41" s="189" t="s">
        <v>123</v>
      </c>
      <c r="G41" s="189" t="s">
        <v>79</v>
      </c>
      <c r="H41" s="89"/>
      <c r="I41" s="89"/>
      <c r="J41" s="89"/>
      <c r="K41" s="181"/>
      <c r="L41" s="80">
        <v>52</v>
      </c>
      <c r="M41" s="80">
        <v>38</v>
      </c>
      <c r="N41" s="80">
        <v>16</v>
      </c>
      <c r="O41" s="91">
        <v>9</v>
      </c>
      <c r="P41" s="92">
        <v>0</v>
      </c>
      <c r="Q41" s="93">
        <f>O41+P41</f>
        <v>9</v>
      </c>
      <c r="R41" s="81">
        <f>IFERROR(Q41/N41,"-")</f>
        <v>0.5625</v>
      </c>
      <c r="S41" s="80">
        <v>2</v>
      </c>
      <c r="T41" s="80">
        <v>0</v>
      </c>
      <c r="U41" s="81">
        <f>IFERROR(T41/(Q41),"-")</f>
        <v>0</v>
      </c>
      <c r="V41" s="82"/>
      <c r="W41" s="83">
        <v>2</v>
      </c>
      <c r="X41" s="81">
        <f>IF(Q41=0,"-",W41/Q41)</f>
        <v>0.22222222222222</v>
      </c>
      <c r="Y41" s="186">
        <v>170000</v>
      </c>
      <c r="Z41" s="187">
        <f>IFERROR(Y41/Q41,"-")</f>
        <v>18888.888888889</v>
      </c>
      <c r="AA41" s="187">
        <f>IFERROR(Y41/W41,"-")</f>
        <v>85000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0.11111111111111</v>
      </c>
      <c r="BH41" s="112">
        <v>1</v>
      </c>
      <c r="BI41" s="114">
        <f>IFERROR(BH41/BF41,"-")</f>
        <v>1</v>
      </c>
      <c r="BJ41" s="115">
        <v>18000</v>
      </c>
      <c r="BK41" s="116">
        <f>IFERROR(BJ41/BF41,"-")</f>
        <v>18000</v>
      </c>
      <c r="BL41" s="117"/>
      <c r="BM41" s="117"/>
      <c r="BN41" s="117">
        <v>1</v>
      </c>
      <c r="BO41" s="119">
        <v>3</v>
      </c>
      <c r="BP41" s="120">
        <f>IF(Q41=0,"",IF(BO41=0,"",(BO41/Q41)))</f>
        <v>0.33333333333333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0.22222222222222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3</v>
      </c>
      <c r="CH41" s="134">
        <f>IF(Q41=0,"",IF(CG41=0,"",(CG41/Q41)))</f>
        <v>0.33333333333333</v>
      </c>
      <c r="CI41" s="135">
        <v>2</v>
      </c>
      <c r="CJ41" s="136">
        <f>IFERROR(CI41/CG41,"-")</f>
        <v>0.66666666666667</v>
      </c>
      <c r="CK41" s="137">
        <v>170000</v>
      </c>
      <c r="CL41" s="138">
        <f>IFERROR(CK41/CG41,"-")</f>
        <v>56666.666666667</v>
      </c>
      <c r="CM41" s="139"/>
      <c r="CN41" s="139"/>
      <c r="CO41" s="139">
        <v>2</v>
      </c>
      <c r="CP41" s="140">
        <v>2</v>
      </c>
      <c r="CQ41" s="141">
        <v>170000</v>
      </c>
      <c r="CR41" s="141">
        <v>155000</v>
      </c>
      <c r="CS41" s="141"/>
      <c r="CT41" s="142" t="str">
        <f>IF(AND(CR41=0,CS41=0),"",IF(AND(CR41&lt;=100000,CS41&lt;=100000),"",IF(CR41/CQ41&gt;0.7,"男高",IF(CS41/CQ41&gt;0.7,"女高",""))))</f>
        <v>男高</v>
      </c>
    </row>
    <row r="42" spans="1:99">
      <c r="A42" s="79">
        <f>AC42</f>
        <v>2.5533333333333</v>
      </c>
      <c r="B42" s="189" t="s">
        <v>144</v>
      </c>
      <c r="C42" s="189" t="s">
        <v>58</v>
      </c>
      <c r="D42" s="189"/>
      <c r="E42" s="189" t="s">
        <v>127</v>
      </c>
      <c r="F42" s="189" t="s">
        <v>128</v>
      </c>
      <c r="G42" s="189" t="s">
        <v>61</v>
      </c>
      <c r="H42" s="89" t="s">
        <v>142</v>
      </c>
      <c r="I42" s="89" t="s">
        <v>124</v>
      </c>
      <c r="J42" s="191" t="s">
        <v>145</v>
      </c>
      <c r="K42" s="181">
        <v>150000</v>
      </c>
      <c r="L42" s="80">
        <v>18</v>
      </c>
      <c r="M42" s="80">
        <v>0</v>
      </c>
      <c r="N42" s="80">
        <v>73</v>
      </c>
      <c r="O42" s="91">
        <v>9</v>
      </c>
      <c r="P42" s="92">
        <v>0</v>
      </c>
      <c r="Q42" s="93">
        <f>O42+P42</f>
        <v>9</v>
      </c>
      <c r="R42" s="81">
        <f>IFERROR(Q42/N42,"-")</f>
        <v>0.12328767123288</v>
      </c>
      <c r="S42" s="80">
        <v>0</v>
      </c>
      <c r="T42" s="80">
        <v>3</v>
      </c>
      <c r="U42" s="81">
        <f>IFERROR(T42/(Q42),"-")</f>
        <v>0.33333333333333</v>
      </c>
      <c r="V42" s="82">
        <f>IFERROR(K42/SUM(Q42:Q43),"-")</f>
        <v>10714.285714286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SUM(Y42:Y43)-SUM(K42:K43)</f>
        <v>233000</v>
      </c>
      <c r="AC42" s="85">
        <f>SUM(Y42:Y43)/SUM(K42:K43)</f>
        <v>2.5533333333333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3</v>
      </c>
      <c r="BG42" s="113">
        <f>IF(Q42=0,"",IF(BF42=0,"",(BF42/Q42)))</f>
        <v>0.33333333333333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4</v>
      </c>
      <c r="BP42" s="120">
        <f>IF(Q42=0,"",IF(BO42=0,"",(BO42/Q42)))</f>
        <v>0.44444444444444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0.22222222222222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146</v>
      </c>
      <c r="C43" s="189" t="s">
        <v>58</v>
      </c>
      <c r="D43" s="189"/>
      <c r="E43" s="189" t="s">
        <v>127</v>
      </c>
      <c r="F43" s="189" t="s">
        <v>128</v>
      </c>
      <c r="G43" s="189" t="s">
        <v>79</v>
      </c>
      <c r="H43" s="89"/>
      <c r="I43" s="89"/>
      <c r="J43" s="89"/>
      <c r="K43" s="181"/>
      <c r="L43" s="80">
        <v>25</v>
      </c>
      <c r="M43" s="80">
        <v>23</v>
      </c>
      <c r="N43" s="80">
        <v>28</v>
      </c>
      <c r="O43" s="91">
        <v>5</v>
      </c>
      <c r="P43" s="92">
        <v>0</v>
      </c>
      <c r="Q43" s="93">
        <f>O43+P43</f>
        <v>5</v>
      </c>
      <c r="R43" s="81">
        <f>IFERROR(Q43/N43,"-")</f>
        <v>0.17857142857143</v>
      </c>
      <c r="S43" s="80">
        <v>1</v>
      </c>
      <c r="T43" s="80">
        <v>0</v>
      </c>
      <c r="U43" s="81">
        <f>IFERROR(T43/(Q43),"-")</f>
        <v>0</v>
      </c>
      <c r="V43" s="82"/>
      <c r="W43" s="83">
        <v>2</v>
      </c>
      <c r="X43" s="81">
        <f>IF(Q43=0,"-",W43/Q43)</f>
        <v>0.4</v>
      </c>
      <c r="Y43" s="186">
        <v>383000</v>
      </c>
      <c r="Z43" s="187">
        <f>IFERROR(Y43/Q43,"-")</f>
        <v>76600</v>
      </c>
      <c r="AA43" s="187">
        <f>IFERROR(Y43/W43,"-")</f>
        <v>191500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0.2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1</v>
      </c>
      <c r="BP43" s="120">
        <f>IF(Q43=0,"",IF(BO43=0,"",(BO43/Q43)))</f>
        <v>0.2</v>
      </c>
      <c r="BQ43" s="121">
        <v>1</v>
      </c>
      <c r="BR43" s="122">
        <f>IFERROR(BQ43/BO43,"-")</f>
        <v>1</v>
      </c>
      <c r="BS43" s="123">
        <v>9000</v>
      </c>
      <c r="BT43" s="124">
        <f>IFERROR(BS43/BO43,"-")</f>
        <v>9000</v>
      </c>
      <c r="BU43" s="125"/>
      <c r="BV43" s="125"/>
      <c r="BW43" s="125">
        <v>1</v>
      </c>
      <c r="BX43" s="126">
        <v>1</v>
      </c>
      <c r="BY43" s="127">
        <f>IF(Q43=0,"",IF(BX43=0,"",(BX43/Q43)))</f>
        <v>0.2</v>
      </c>
      <c r="BZ43" s="128">
        <v>1</v>
      </c>
      <c r="CA43" s="129">
        <f>IFERROR(BZ43/BX43,"-")</f>
        <v>1</v>
      </c>
      <c r="CB43" s="130">
        <v>374000</v>
      </c>
      <c r="CC43" s="131">
        <f>IFERROR(CB43/BX43,"-")</f>
        <v>374000</v>
      </c>
      <c r="CD43" s="132"/>
      <c r="CE43" s="132"/>
      <c r="CF43" s="132">
        <v>1</v>
      </c>
      <c r="CG43" s="133">
        <v>2</v>
      </c>
      <c r="CH43" s="134">
        <f>IF(Q43=0,"",IF(CG43=0,"",(CG43/Q43)))</f>
        <v>0.4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2</v>
      </c>
      <c r="CQ43" s="141">
        <v>383000</v>
      </c>
      <c r="CR43" s="141">
        <v>374000</v>
      </c>
      <c r="CS43" s="141"/>
      <c r="CT43" s="142" t="str">
        <f>IF(AND(CR43=0,CS43=0),"",IF(AND(CR43&lt;=100000,CS43&lt;=100000),"",IF(CR43/CQ43&gt;0.7,"男高",IF(CS43/CQ43&gt;0.7,"女高",""))))</f>
        <v>男高</v>
      </c>
    </row>
    <row r="44" spans="1:99">
      <c r="A44" s="79">
        <f>AC44</f>
        <v>2.9888888888889</v>
      </c>
      <c r="B44" s="189" t="s">
        <v>147</v>
      </c>
      <c r="C44" s="189" t="s">
        <v>58</v>
      </c>
      <c r="D44" s="189"/>
      <c r="E44" s="189" t="s">
        <v>131</v>
      </c>
      <c r="F44" s="189" t="s">
        <v>132</v>
      </c>
      <c r="G44" s="189" t="s">
        <v>83</v>
      </c>
      <c r="H44" s="89" t="s">
        <v>148</v>
      </c>
      <c r="I44" s="89" t="s">
        <v>124</v>
      </c>
      <c r="J44" s="89" t="s">
        <v>149</v>
      </c>
      <c r="K44" s="181">
        <v>90000</v>
      </c>
      <c r="L44" s="80">
        <v>17</v>
      </c>
      <c r="M44" s="80">
        <v>0</v>
      </c>
      <c r="N44" s="80">
        <v>48</v>
      </c>
      <c r="O44" s="91">
        <v>7</v>
      </c>
      <c r="P44" s="92">
        <v>0</v>
      </c>
      <c r="Q44" s="93">
        <f>O44+P44</f>
        <v>7</v>
      </c>
      <c r="R44" s="81">
        <f>IFERROR(Q44/N44,"-")</f>
        <v>0.14583333333333</v>
      </c>
      <c r="S44" s="80">
        <v>0</v>
      </c>
      <c r="T44" s="80">
        <v>0</v>
      </c>
      <c r="U44" s="81">
        <f>IFERROR(T44/(Q44),"-")</f>
        <v>0</v>
      </c>
      <c r="V44" s="82">
        <f>IFERROR(K44/SUM(Q44:Q45),"-")</f>
        <v>6428.5714285714</v>
      </c>
      <c r="W44" s="83">
        <v>1</v>
      </c>
      <c r="X44" s="81">
        <f>IF(Q44=0,"-",W44/Q44)</f>
        <v>0.14285714285714</v>
      </c>
      <c r="Y44" s="186">
        <v>3000</v>
      </c>
      <c r="Z44" s="187">
        <f>IFERROR(Y44/Q44,"-")</f>
        <v>428.57142857143</v>
      </c>
      <c r="AA44" s="187">
        <f>IFERROR(Y44/W44,"-")</f>
        <v>3000</v>
      </c>
      <c r="AB44" s="181">
        <f>SUM(Y44:Y45)-SUM(K44:K45)</f>
        <v>179000</v>
      </c>
      <c r="AC44" s="85">
        <f>SUM(Y44:Y45)/SUM(K44:K45)</f>
        <v>2.9888888888889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0.14285714285714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5</v>
      </c>
      <c r="BP44" s="120">
        <f>IF(Q44=0,"",IF(BO44=0,"",(BO44/Q44)))</f>
        <v>0.71428571428571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1</v>
      </c>
      <c r="BY44" s="127">
        <f>IF(Q44=0,"",IF(BX44=0,"",(BX44/Q44)))</f>
        <v>0.14285714285714</v>
      </c>
      <c r="BZ44" s="128">
        <v>1</v>
      </c>
      <c r="CA44" s="129">
        <f>IFERROR(BZ44/BX44,"-")</f>
        <v>1</v>
      </c>
      <c r="CB44" s="130">
        <v>3000</v>
      </c>
      <c r="CC44" s="131">
        <f>IFERROR(CB44/BX44,"-")</f>
        <v>3000</v>
      </c>
      <c r="CD44" s="132">
        <v>1</v>
      </c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3000</v>
      </c>
      <c r="CR44" s="141">
        <v>3000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150</v>
      </c>
      <c r="C45" s="189" t="s">
        <v>58</v>
      </c>
      <c r="D45" s="189"/>
      <c r="E45" s="189" t="s">
        <v>131</v>
      </c>
      <c r="F45" s="189" t="s">
        <v>132</v>
      </c>
      <c r="G45" s="189" t="s">
        <v>79</v>
      </c>
      <c r="H45" s="89"/>
      <c r="I45" s="89"/>
      <c r="J45" s="89"/>
      <c r="K45" s="181"/>
      <c r="L45" s="80">
        <v>25</v>
      </c>
      <c r="M45" s="80">
        <v>21</v>
      </c>
      <c r="N45" s="80">
        <v>5</v>
      </c>
      <c r="O45" s="91">
        <v>7</v>
      </c>
      <c r="P45" s="92">
        <v>0</v>
      </c>
      <c r="Q45" s="93">
        <f>O45+P45</f>
        <v>7</v>
      </c>
      <c r="R45" s="81">
        <f>IFERROR(Q45/N45,"-")</f>
        <v>1.4</v>
      </c>
      <c r="S45" s="80">
        <v>1</v>
      </c>
      <c r="T45" s="80">
        <v>2</v>
      </c>
      <c r="U45" s="81">
        <f>IFERROR(T45/(Q45),"-")</f>
        <v>0.28571428571429</v>
      </c>
      <c r="V45" s="82"/>
      <c r="W45" s="83">
        <v>2</v>
      </c>
      <c r="X45" s="81">
        <f>IF(Q45=0,"-",W45/Q45)</f>
        <v>0.28571428571429</v>
      </c>
      <c r="Y45" s="186">
        <v>266000</v>
      </c>
      <c r="Z45" s="187">
        <f>IFERROR(Y45/Q45,"-")</f>
        <v>38000</v>
      </c>
      <c r="AA45" s="187">
        <f>IFERROR(Y45/W45,"-")</f>
        <v>133000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0.14285714285714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0.42857142857143</v>
      </c>
      <c r="BQ45" s="121">
        <v>2</v>
      </c>
      <c r="BR45" s="122">
        <f>IFERROR(BQ45/BO45,"-")</f>
        <v>0.66666666666667</v>
      </c>
      <c r="BS45" s="123">
        <v>266000</v>
      </c>
      <c r="BT45" s="124">
        <f>IFERROR(BS45/BO45,"-")</f>
        <v>88666.666666667</v>
      </c>
      <c r="BU45" s="125">
        <v>1</v>
      </c>
      <c r="BV45" s="125"/>
      <c r="BW45" s="125">
        <v>1</v>
      </c>
      <c r="BX45" s="126">
        <v>1</v>
      </c>
      <c r="BY45" s="127">
        <f>IF(Q45=0,"",IF(BX45=0,"",(BX45/Q45)))</f>
        <v>0.14285714285714</v>
      </c>
      <c r="BZ45" s="128">
        <v>1</v>
      </c>
      <c r="CA45" s="129">
        <f>IFERROR(BZ45/BX45,"-")</f>
        <v>1</v>
      </c>
      <c r="CB45" s="130">
        <v>13000</v>
      </c>
      <c r="CC45" s="131">
        <f>IFERROR(CB45/BX45,"-")</f>
        <v>13000</v>
      </c>
      <c r="CD45" s="132"/>
      <c r="CE45" s="132"/>
      <c r="CF45" s="132">
        <v>1</v>
      </c>
      <c r="CG45" s="133">
        <v>2</v>
      </c>
      <c r="CH45" s="134">
        <f>IF(Q45=0,"",IF(CG45=0,"",(CG45/Q45)))</f>
        <v>0.28571428571429</v>
      </c>
      <c r="CI45" s="135">
        <v>1</v>
      </c>
      <c r="CJ45" s="136">
        <f>IFERROR(CI45/CG45,"-")</f>
        <v>0.5</v>
      </c>
      <c r="CK45" s="137">
        <v>6000</v>
      </c>
      <c r="CL45" s="138">
        <f>IFERROR(CK45/CG45,"-")</f>
        <v>3000</v>
      </c>
      <c r="CM45" s="139"/>
      <c r="CN45" s="139">
        <v>1</v>
      </c>
      <c r="CO45" s="139"/>
      <c r="CP45" s="140">
        <v>2</v>
      </c>
      <c r="CQ45" s="141">
        <v>266000</v>
      </c>
      <c r="CR45" s="141">
        <v>261000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0.25555555555556</v>
      </c>
      <c r="B46" s="189" t="s">
        <v>151</v>
      </c>
      <c r="C46" s="189" t="s">
        <v>58</v>
      </c>
      <c r="D46" s="189"/>
      <c r="E46" s="189" t="s">
        <v>137</v>
      </c>
      <c r="F46" s="189" t="s">
        <v>138</v>
      </c>
      <c r="G46" s="189" t="s">
        <v>61</v>
      </c>
      <c r="H46" s="89" t="s">
        <v>148</v>
      </c>
      <c r="I46" s="89" t="s">
        <v>124</v>
      </c>
      <c r="J46" s="89" t="s">
        <v>152</v>
      </c>
      <c r="K46" s="181">
        <v>90000</v>
      </c>
      <c r="L46" s="80">
        <v>7</v>
      </c>
      <c r="M46" s="80">
        <v>0</v>
      </c>
      <c r="N46" s="80">
        <v>16</v>
      </c>
      <c r="O46" s="91">
        <v>2</v>
      </c>
      <c r="P46" s="92">
        <v>0</v>
      </c>
      <c r="Q46" s="93">
        <f>O46+P46</f>
        <v>2</v>
      </c>
      <c r="R46" s="81">
        <f>IFERROR(Q46/N46,"-")</f>
        <v>0.125</v>
      </c>
      <c r="S46" s="80">
        <v>0</v>
      </c>
      <c r="T46" s="80">
        <v>2</v>
      </c>
      <c r="U46" s="81">
        <f>IFERROR(T46/(Q46),"-")</f>
        <v>1</v>
      </c>
      <c r="V46" s="82">
        <f>IFERROR(K46/SUM(Q46:Q47),"-")</f>
        <v>15000</v>
      </c>
      <c r="W46" s="83">
        <v>1</v>
      </c>
      <c r="X46" s="81">
        <f>IF(Q46=0,"-",W46/Q46)</f>
        <v>0.5</v>
      </c>
      <c r="Y46" s="186">
        <v>5000</v>
      </c>
      <c r="Z46" s="187">
        <f>IFERROR(Y46/Q46,"-")</f>
        <v>2500</v>
      </c>
      <c r="AA46" s="187">
        <f>IFERROR(Y46/W46,"-")</f>
        <v>5000</v>
      </c>
      <c r="AB46" s="181">
        <f>SUM(Y46:Y47)-SUM(K46:K47)</f>
        <v>-67000</v>
      </c>
      <c r="AC46" s="85">
        <f>SUM(Y46:Y47)/SUM(K46:K47)</f>
        <v>0.25555555555556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0.5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0.5</v>
      </c>
      <c r="BZ46" s="128">
        <v>1</v>
      </c>
      <c r="CA46" s="129">
        <f>IFERROR(BZ46/BX46,"-")</f>
        <v>1</v>
      </c>
      <c r="CB46" s="130">
        <v>5000</v>
      </c>
      <c r="CC46" s="131">
        <f>IFERROR(CB46/BX46,"-")</f>
        <v>5000</v>
      </c>
      <c r="CD46" s="132">
        <v>1</v>
      </c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5000</v>
      </c>
      <c r="CR46" s="141">
        <v>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153</v>
      </c>
      <c r="C47" s="189" t="s">
        <v>58</v>
      </c>
      <c r="D47" s="189"/>
      <c r="E47" s="189" t="s">
        <v>137</v>
      </c>
      <c r="F47" s="189" t="s">
        <v>138</v>
      </c>
      <c r="G47" s="189" t="s">
        <v>79</v>
      </c>
      <c r="H47" s="89"/>
      <c r="I47" s="89"/>
      <c r="J47" s="89"/>
      <c r="K47" s="181"/>
      <c r="L47" s="80">
        <v>20</v>
      </c>
      <c r="M47" s="80">
        <v>14</v>
      </c>
      <c r="N47" s="80">
        <v>12</v>
      </c>
      <c r="O47" s="91">
        <v>4</v>
      </c>
      <c r="P47" s="92">
        <v>0</v>
      </c>
      <c r="Q47" s="93">
        <f>O47+P47</f>
        <v>4</v>
      </c>
      <c r="R47" s="81">
        <f>IFERROR(Q47/N47,"-")</f>
        <v>0.33333333333333</v>
      </c>
      <c r="S47" s="80">
        <v>1</v>
      </c>
      <c r="T47" s="80">
        <v>0</v>
      </c>
      <c r="U47" s="81">
        <f>IFERROR(T47/(Q47),"-")</f>
        <v>0</v>
      </c>
      <c r="V47" s="82"/>
      <c r="W47" s="83">
        <v>3</v>
      </c>
      <c r="X47" s="81">
        <f>IF(Q47=0,"-",W47/Q47)</f>
        <v>0.75</v>
      </c>
      <c r="Y47" s="186">
        <v>18000</v>
      </c>
      <c r="Z47" s="187">
        <f>IFERROR(Y47/Q47,"-")</f>
        <v>4500</v>
      </c>
      <c r="AA47" s="187">
        <f>IFERROR(Y47/W47,"-")</f>
        <v>6000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3</v>
      </c>
      <c r="BY47" s="127">
        <f>IF(Q47=0,"",IF(BX47=0,"",(BX47/Q47)))</f>
        <v>0.75</v>
      </c>
      <c r="BZ47" s="128">
        <v>2</v>
      </c>
      <c r="CA47" s="129">
        <f>IFERROR(BZ47/BX47,"-")</f>
        <v>0.66666666666667</v>
      </c>
      <c r="CB47" s="130">
        <v>15000</v>
      </c>
      <c r="CC47" s="131">
        <f>IFERROR(CB47/BX47,"-")</f>
        <v>5000</v>
      </c>
      <c r="CD47" s="132">
        <v>1</v>
      </c>
      <c r="CE47" s="132"/>
      <c r="CF47" s="132">
        <v>1</v>
      </c>
      <c r="CG47" s="133">
        <v>1</v>
      </c>
      <c r="CH47" s="134">
        <f>IF(Q47=0,"",IF(CG47=0,"",(CG47/Q47)))</f>
        <v>0.25</v>
      </c>
      <c r="CI47" s="135">
        <v>1</v>
      </c>
      <c r="CJ47" s="136">
        <f>IFERROR(CI47/CG47,"-")</f>
        <v>1</v>
      </c>
      <c r="CK47" s="137">
        <v>3000</v>
      </c>
      <c r="CL47" s="138">
        <f>IFERROR(CK47/CG47,"-")</f>
        <v>3000</v>
      </c>
      <c r="CM47" s="139">
        <v>1</v>
      </c>
      <c r="CN47" s="139"/>
      <c r="CO47" s="139"/>
      <c r="CP47" s="140">
        <v>3</v>
      </c>
      <c r="CQ47" s="141">
        <v>18000</v>
      </c>
      <c r="CR47" s="141">
        <v>12000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1.0533333333333</v>
      </c>
      <c r="B48" s="189" t="s">
        <v>154</v>
      </c>
      <c r="C48" s="189" t="s">
        <v>58</v>
      </c>
      <c r="D48" s="189"/>
      <c r="E48" s="189" t="s">
        <v>59</v>
      </c>
      <c r="F48" s="189" t="s">
        <v>123</v>
      </c>
      <c r="G48" s="189" t="s">
        <v>83</v>
      </c>
      <c r="H48" s="89" t="s">
        <v>84</v>
      </c>
      <c r="I48" s="89" t="s">
        <v>155</v>
      </c>
      <c r="J48" s="190" t="s">
        <v>64</v>
      </c>
      <c r="K48" s="181">
        <v>150000</v>
      </c>
      <c r="L48" s="80">
        <v>44</v>
      </c>
      <c r="M48" s="80">
        <v>0</v>
      </c>
      <c r="N48" s="80">
        <v>167</v>
      </c>
      <c r="O48" s="91">
        <v>12</v>
      </c>
      <c r="P48" s="92">
        <v>2</v>
      </c>
      <c r="Q48" s="93">
        <f>O48+P48</f>
        <v>14</v>
      </c>
      <c r="R48" s="81">
        <f>IFERROR(Q48/N48,"-")</f>
        <v>0.083832335329341</v>
      </c>
      <c r="S48" s="80">
        <v>0</v>
      </c>
      <c r="T48" s="80">
        <v>6</v>
      </c>
      <c r="U48" s="81">
        <f>IFERROR(T48/(Q48),"-")</f>
        <v>0.42857142857143</v>
      </c>
      <c r="V48" s="82">
        <f>IFERROR(K48/SUM(Q48:Q49),"-")</f>
        <v>8333.3333333333</v>
      </c>
      <c r="W48" s="83">
        <v>3</v>
      </c>
      <c r="X48" s="81">
        <f>IF(Q48=0,"-",W48/Q48)</f>
        <v>0.21428571428571</v>
      </c>
      <c r="Y48" s="186">
        <v>155000</v>
      </c>
      <c r="Z48" s="187">
        <f>IFERROR(Y48/Q48,"-")</f>
        <v>11071.428571429</v>
      </c>
      <c r="AA48" s="187">
        <f>IFERROR(Y48/W48,"-")</f>
        <v>51666.666666667</v>
      </c>
      <c r="AB48" s="181">
        <f>SUM(Y48:Y49)-SUM(K48:K49)</f>
        <v>8000</v>
      </c>
      <c r="AC48" s="85">
        <f>SUM(Y48:Y49)/SUM(K48:K49)</f>
        <v>1.0533333333333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1</v>
      </c>
      <c r="AO48" s="101">
        <f>IF(Q48=0,"",IF(AN48=0,"",(AN48/Q48)))</f>
        <v>0.071428571428571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>
        <v>2</v>
      </c>
      <c r="AX48" s="107">
        <f>IF(Q48=0,"",IF(AW48=0,"",(AW48/Q48)))</f>
        <v>0.14285714285714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1</v>
      </c>
      <c r="BG48" s="113">
        <f>IF(Q48=0,"",IF(BF48=0,"",(BF48/Q48)))</f>
        <v>0.071428571428571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5</v>
      </c>
      <c r="BP48" s="120">
        <f>IF(Q48=0,"",IF(BO48=0,"",(BO48/Q48)))</f>
        <v>0.35714285714286</v>
      </c>
      <c r="BQ48" s="121">
        <v>3</v>
      </c>
      <c r="BR48" s="122">
        <f>IFERROR(BQ48/BO48,"-")</f>
        <v>0.6</v>
      </c>
      <c r="BS48" s="123">
        <v>131000</v>
      </c>
      <c r="BT48" s="124">
        <f>IFERROR(BS48/BO48,"-")</f>
        <v>26200</v>
      </c>
      <c r="BU48" s="125"/>
      <c r="BV48" s="125">
        <v>2</v>
      </c>
      <c r="BW48" s="125">
        <v>1</v>
      </c>
      <c r="BX48" s="126">
        <v>4</v>
      </c>
      <c r="BY48" s="127">
        <f>IF(Q48=0,"",IF(BX48=0,"",(BX48/Q48)))</f>
        <v>0.28571428571429</v>
      </c>
      <c r="BZ48" s="128">
        <v>1</v>
      </c>
      <c r="CA48" s="129">
        <f>IFERROR(BZ48/BX48,"-")</f>
        <v>0.25</v>
      </c>
      <c r="CB48" s="130">
        <v>135000</v>
      </c>
      <c r="CC48" s="131">
        <f>IFERROR(CB48/BX48,"-")</f>
        <v>33750</v>
      </c>
      <c r="CD48" s="132"/>
      <c r="CE48" s="132"/>
      <c r="CF48" s="132">
        <v>1</v>
      </c>
      <c r="CG48" s="133">
        <v>1</v>
      </c>
      <c r="CH48" s="134">
        <f>IF(Q48=0,"",IF(CG48=0,"",(CG48/Q48)))</f>
        <v>0.071428571428571</v>
      </c>
      <c r="CI48" s="135"/>
      <c r="CJ48" s="136">
        <f>IFERROR(CI48/CG48,"-")</f>
        <v>0</v>
      </c>
      <c r="CK48" s="137"/>
      <c r="CL48" s="138">
        <f>IFERROR(CK48/CG48,"-")</f>
        <v>0</v>
      </c>
      <c r="CM48" s="139"/>
      <c r="CN48" s="139"/>
      <c r="CO48" s="139"/>
      <c r="CP48" s="140">
        <v>3</v>
      </c>
      <c r="CQ48" s="141">
        <v>155000</v>
      </c>
      <c r="CR48" s="141">
        <v>135000</v>
      </c>
      <c r="CS48" s="141"/>
      <c r="CT48" s="142" t="str">
        <f>IF(AND(CR48=0,CS48=0),"",IF(AND(CR48&lt;=100000,CS48&lt;=100000),"",IF(CR48/CQ48&gt;0.7,"男高",IF(CS48/CQ48&gt;0.7,"女高",""))))</f>
        <v>男高</v>
      </c>
    </row>
    <row r="49" spans="1:99">
      <c r="A49" s="79"/>
      <c r="B49" s="189" t="s">
        <v>156</v>
      </c>
      <c r="C49" s="189" t="s">
        <v>58</v>
      </c>
      <c r="D49" s="189"/>
      <c r="E49" s="189" t="s">
        <v>59</v>
      </c>
      <c r="F49" s="189" t="s">
        <v>123</v>
      </c>
      <c r="G49" s="189" t="s">
        <v>79</v>
      </c>
      <c r="H49" s="89"/>
      <c r="I49" s="89"/>
      <c r="J49" s="89"/>
      <c r="K49" s="181"/>
      <c r="L49" s="80">
        <v>29</v>
      </c>
      <c r="M49" s="80">
        <v>22</v>
      </c>
      <c r="N49" s="80">
        <v>12</v>
      </c>
      <c r="O49" s="91">
        <v>4</v>
      </c>
      <c r="P49" s="92">
        <v>0</v>
      </c>
      <c r="Q49" s="93">
        <f>O49+P49</f>
        <v>4</v>
      </c>
      <c r="R49" s="81">
        <f>IFERROR(Q49/N49,"-")</f>
        <v>0.33333333333333</v>
      </c>
      <c r="S49" s="80">
        <v>0</v>
      </c>
      <c r="T49" s="80">
        <v>0</v>
      </c>
      <c r="U49" s="81">
        <f>IFERROR(T49/(Q49),"-")</f>
        <v>0</v>
      </c>
      <c r="V49" s="82"/>
      <c r="W49" s="83">
        <v>1</v>
      </c>
      <c r="X49" s="81">
        <f>IF(Q49=0,"-",W49/Q49)</f>
        <v>0.25</v>
      </c>
      <c r="Y49" s="186">
        <v>3000</v>
      </c>
      <c r="Z49" s="187">
        <f>IFERROR(Y49/Q49,"-")</f>
        <v>750</v>
      </c>
      <c r="AA49" s="187">
        <f>IFERROR(Y49/W49,"-")</f>
        <v>3000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2</v>
      </c>
      <c r="BP49" s="120">
        <f>IF(Q49=0,"",IF(BO49=0,"",(BO49/Q49)))</f>
        <v>0.5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2</v>
      </c>
      <c r="CH49" s="134">
        <f>IF(Q49=0,"",IF(CG49=0,"",(CG49/Q49)))</f>
        <v>0.5</v>
      </c>
      <c r="CI49" s="135">
        <v>1</v>
      </c>
      <c r="CJ49" s="136">
        <f>IFERROR(CI49/CG49,"-")</f>
        <v>0.5</v>
      </c>
      <c r="CK49" s="137">
        <v>3000</v>
      </c>
      <c r="CL49" s="138">
        <f>IFERROR(CK49/CG49,"-")</f>
        <v>1500</v>
      </c>
      <c r="CM49" s="139">
        <v>1</v>
      </c>
      <c r="CN49" s="139"/>
      <c r="CO49" s="139"/>
      <c r="CP49" s="140">
        <v>1</v>
      </c>
      <c r="CQ49" s="141">
        <v>3000</v>
      </c>
      <c r="CR49" s="141">
        <v>3000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0.51333333333333</v>
      </c>
      <c r="B50" s="189" t="s">
        <v>157</v>
      </c>
      <c r="C50" s="189" t="s">
        <v>58</v>
      </c>
      <c r="D50" s="189"/>
      <c r="E50" s="189" t="s">
        <v>59</v>
      </c>
      <c r="F50" s="189" t="s">
        <v>123</v>
      </c>
      <c r="G50" s="189" t="s">
        <v>83</v>
      </c>
      <c r="H50" s="89" t="s">
        <v>98</v>
      </c>
      <c r="I50" s="89" t="s">
        <v>155</v>
      </c>
      <c r="J50" s="89" t="s">
        <v>152</v>
      </c>
      <c r="K50" s="181">
        <v>150000</v>
      </c>
      <c r="L50" s="80">
        <v>34</v>
      </c>
      <c r="M50" s="80">
        <v>0</v>
      </c>
      <c r="N50" s="80">
        <v>96</v>
      </c>
      <c r="O50" s="91">
        <v>10</v>
      </c>
      <c r="P50" s="92">
        <v>0</v>
      </c>
      <c r="Q50" s="93">
        <f>O50+P50</f>
        <v>10</v>
      </c>
      <c r="R50" s="81">
        <f>IFERROR(Q50/N50,"-")</f>
        <v>0.10416666666667</v>
      </c>
      <c r="S50" s="80">
        <v>1</v>
      </c>
      <c r="T50" s="80">
        <v>2</v>
      </c>
      <c r="U50" s="81">
        <f>IFERROR(T50/(Q50),"-")</f>
        <v>0.2</v>
      </c>
      <c r="V50" s="82">
        <f>IFERROR(K50/SUM(Q50:Q51),"-")</f>
        <v>11538.461538462</v>
      </c>
      <c r="W50" s="83">
        <v>2</v>
      </c>
      <c r="X50" s="81">
        <f>IF(Q50=0,"-",W50/Q50)</f>
        <v>0.2</v>
      </c>
      <c r="Y50" s="186">
        <v>77000</v>
      </c>
      <c r="Z50" s="187">
        <f>IFERROR(Y50/Q50,"-")</f>
        <v>7700</v>
      </c>
      <c r="AA50" s="187">
        <f>IFERROR(Y50/W50,"-")</f>
        <v>38500</v>
      </c>
      <c r="AB50" s="181">
        <f>SUM(Y50:Y51)-SUM(K50:K51)</f>
        <v>-73000</v>
      </c>
      <c r="AC50" s="85">
        <f>SUM(Y50:Y51)/SUM(K50:K51)</f>
        <v>0.51333333333333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2</v>
      </c>
      <c r="AX50" s="107">
        <f>IF(Q50=0,"",IF(AW50=0,"",(AW50/Q50)))</f>
        <v>0.2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4</v>
      </c>
      <c r="BP50" s="120">
        <f>IF(Q50=0,"",IF(BO50=0,"",(BO50/Q50)))</f>
        <v>0.4</v>
      </c>
      <c r="BQ50" s="121">
        <v>1</v>
      </c>
      <c r="BR50" s="122">
        <f>IFERROR(BQ50/BO50,"-")</f>
        <v>0.25</v>
      </c>
      <c r="BS50" s="123">
        <v>3000</v>
      </c>
      <c r="BT50" s="124">
        <f>IFERROR(BS50/BO50,"-")</f>
        <v>750</v>
      </c>
      <c r="BU50" s="125">
        <v>1</v>
      </c>
      <c r="BV50" s="125"/>
      <c r="BW50" s="125"/>
      <c r="BX50" s="126">
        <v>3</v>
      </c>
      <c r="BY50" s="127">
        <f>IF(Q50=0,"",IF(BX50=0,"",(BX50/Q50)))</f>
        <v>0.3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1</v>
      </c>
      <c r="CH50" s="134">
        <f>IF(Q50=0,"",IF(CG50=0,"",(CG50/Q50)))</f>
        <v>0.1</v>
      </c>
      <c r="CI50" s="135">
        <v>1</v>
      </c>
      <c r="CJ50" s="136">
        <f>IFERROR(CI50/CG50,"-")</f>
        <v>1</v>
      </c>
      <c r="CK50" s="137">
        <v>74000</v>
      </c>
      <c r="CL50" s="138">
        <f>IFERROR(CK50/CG50,"-")</f>
        <v>74000</v>
      </c>
      <c r="CM50" s="139"/>
      <c r="CN50" s="139"/>
      <c r="CO50" s="139">
        <v>1</v>
      </c>
      <c r="CP50" s="140">
        <v>2</v>
      </c>
      <c r="CQ50" s="141">
        <v>77000</v>
      </c>
      <c r="CR50" s="141">
        <v>74000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158</v>
      </c>
      <c r="C51" s="189" t="s">
        <v>58</v>
      </c>
      <c r="D51" s="189"/>
      <c r="E51" s="189" t="s">
        <v>59</v>
      </c>
      <c r="F51" s="189" t="s">
        <v>123</v>
      </c>
      <c r="G51" s="189" t="s">
        <v>79</v>
      </c>
      <c r="H51" s="89"/>
      <c r="I51" s="89"/>
      <c r="J51" s="89"/>
      <c r="K51" s="181"/>
      <c r="L51" s="80">
        <v>56</v>
      </c>
      <c r="M51" s="80">
        <v>39</v>
      </c>
      <c r="N51" s="80">
        <v>7</v>
      </c>
      <c r="O51" s="91">
        <v>3</v>
      </c>
      <c r="P51" s="92">
        <v>0</v>
      </c>
      <c r="Q51" s="93">
        <f>O51+P51</f>
        <v>3</v>
      </c>
      <c r="R51" s="81">
        <f>IFERROR(Q51/N51,"-")</f>
        <v>0.42857142857143</v>
      </c>
      <c r="S51" s="80">
        <v>1</v>
      </c>
      <c r="T51" s="80">
        <v>1</v>
      </c>
      <c r="U51" s="81">
        <f>IFERROR(T51/(Q51),"-")</f>
        <v>0.33333333333333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0.33333333333333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2</v>
      </c>
      <c r="CH51" s="134">
        <f>IF(Q51=0,"",IF(CG51=0,"",(CG51/Q51)))</f>
        <v>0.66666666666667</v>
      </c>
      <c r="CI51" s="135">
        <v>1</v>
      </c>
      <c r="CJ51" s="136">
        <f>IFERROR(CI51/CG51,"-")</f>
        <v>0.5</v>
      </c>
      <c r="CK51" s="137">
        <v>149400</v>
      </c>
      <c r="CL51" s="138">
        <f>IFERROR(CK51/CG51,"-")</f>
        <v>74700</v>
      </c>
      <c r="CM51" s="139"/>
      <c r="CN51" s="139"/>
      <c r="CO51" s="139">
        <v>1</v>
      </c>
      <c r="CP51" s="140">
        <v>0</v>
      </c>
      <c r="CQ51" s="141">
        <v>0</v>
      </c>
      <c r="CR51" s="141">
        <v>149400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0.45384615384615</v>
      </c>
      <c r="B52" s="189" t="s">
        <v>159</v>
      </c>
      <c r="C52" s="189" t="s">
        <v>58</v>
      </c>
      <c r="D52" s="189"/>
      <c r="E52" s="189" t="s">
        <v>59</v>
      </c>
      <c r="F52" s="189" t="s">
        <v>123</v>
      </c>
      <c r="G52" s="189" t="s">
        <v>61</v>
      </c>
      <c r="H52" s="89" t="s">
        <v>160</v>
      </c>
      <c r="I52" s="89" t="s">
        <v>124</v>
      </c>
      <c r="J52" s="190" t="s">
        <v>72</v>
      </c>
      <c r="K52" s="181">
        <v>130000</v>
      </c>
      <c r="L52" s="80">
        <v>23</v>
      </c>
      <c r="M52" s="80">
        <v>0</v>
      </c>
      <c r="N52" s="80">
        <v>134</v>
      </c>
      <c r="O52" s="91">
        <v>9</v>
      </c>
      <c r="P52" s="92">
        <v>0</v>
      </c>
      <c r="Q52" s="93">
        <f>O52+P52</f>
        <v>9</v>
      </c>
      <c r="R52" s="81">
        <f>IFERROR(Q52/N52,"-")</f>
        <v>0.067164179104478</v>
      </c>
      <c r="S52" s="80">
        <v>0</v>
      </c>
      <c r="T52" s="80">
        <v>4</v>
      </c>
      <c r="U52" s="81">
        <f>IFERROR(T52/(Q52),"-")</f>
        <v>0.44444444444444</v>
      </c>
      <c r="V52" s="82">
        <f>IFERROR(K52/SUM(Q52:Q53),"-")</f>
        <v>8666.6666666667</v>
      </c>
      <c r="W52" s="83">
        <v>2</v>
      </c>
      <c r="X52" s="81">
        <f>IF(Q52=0,"-",W52/Q52)</f>
        <v>0.22222222222222</v>
      </c>
      <c r="Y52" s="186">
        <v>10000</v>
      </c>
      <c r="Z52" s="187">
        <f>IFERROR(Y52/Q52,"-")</f>
        <v>1111.1111111111</v>
      </c>
      <c r="AA52" s="187">
        <f>IFERROR(Y52/W52,"-")</f>
        <v>5000</v>
      </c>
      <c r="AB52" s="181">
        <f>SUM(Y52:Y53)-SUM(K52:K53)</f>
        <v>-71000</v>
      </c>
      <c r="AC52" s="85">
        <f>SUM(Y52:Y53)/SUM(K52:K53)</f>
        <v>0.45384615384615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5</v>
      </c>
      <c r="BP52" s="120">
        <f>IF(Q52=0,"",IF(BO52=0,"",(BO52/Q52)))</f>
        <v>0.55555555555556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2</v>
      </c>
      <c r="BY52" s="127">
        <f>IF(Q52=0,"",IF(BX52=0,"",(BX52/Q52)))</f>
        <v>0.22222222222222</v>
      </c>
      <c r="BZ52" s="128">
        <v>2</v>
      </c>
      <c r="CA52" s="129">
        <f>IFERROR(BZ52/BX52,"-")</f>
        <v>1</v>
      </c>
      <c r="CB52" s="130">
        <v>10000</v>
      </c>
      <c r="CC52" s="131">
        <f>IFERROR(CB52/BX52,"-")</f>
        <v>5000</v>
      </c>
      <c r="CD52" s="132">
        <v>2</v>
      </c>
      <c r="CE52" s="132"/>
      <c r="CF52" s="132"/>
      <c r="CG52" s="133">
        <v>2</v>
      </c>
      <c r="CH52" s="134">
        <f>IF(Q52=0,"",IF(CG52=0,"",(CG52/Q52)))</f>
        <v>0.22222222222222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2</v>
      </c>
      <c r="CQ52" s="141">
        <v>10000</v>
      </c>
      <c r="CR52" s="141">
        <v>5000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161</v>
      </c>
      <c r="C53" s="189" t="s">
        <v>58</v>
      </c>
      <c r="D53" s="189"/>
      <c r="E53" s="189" t="s">
        <v>59</v>
      </c>
      <c r="F53" s="189" t="s">
        <v>123</v>
      </c>
      <c r="G53" s="189" t="s">
        <v>79</v>
      </c>
      <c r="H53" s="89"/>
      <c r="I53" s="89"/>
      <c r="J53" s="89"/>
      <c r="K53" s="181"/>
      <c r="L53" s="80">
        <v>123</v>
      </c>
      <c r="M53" s="80">
        <v>30</v>
      </c>
      <c r="N53" s="80">
        <v>9</v>
      </c>
      <c r="O53" s="91">
        <v>6</v>
      </c>
      <c r="P53" s="92">
        <v>0</v>
      </c>
      <c r="Q53" s="93">
        <f>O53+P53</f>
        <v>6</v>
      </c>
      <c r="R53" s="81">
        <f>IFERROR(Q53/N53,"-")</f>
        <v>0.66666666666667</v>
      </c>
      <c r="S53" s="80">
        <v>1</v>
      </c>
      <c r="T53" s="80">
        <v>2</v>
      </c>
      <c r="U53" s="81">
        <f>IFERROR(T53/(Q53),"-")</f>
        <v>0.33333333333333</v>
      </c>
      <c r="V53" s="82"/>
      <c r="W53" s="83">
        <v>0</v>
      </c>
      <c r="X53" s="81">
        <f>IF(Q53=0,"-",W53/Q53)</f>
        <v>0</v>
      </c>
      <c r="Y53" s="186">
        <v>49000</v>
      </c>
      <c r="Z53" s="187">
        <f>IFERROR(Y53/Q53,"-")</f>
        <v>8166.6666666667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3</v>
      </c>
      <c r="BG53" s="113">
        <f>IF(Q53=0,"",IF(BF53=0,"",(BF53/Q53)))</f>
        <v>0.5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2</v>
      </c>
      <c r="BP53" s="120">
        <f>IF(Q53=0,"",IF(BO53=0,"",(BO53/Q53)))</f>
        <v>0.33333333333333</v>
      </c>
      <c r="BQ53" s="121">
        <v>1</v>
      </c>
      <c r="BR53" s="122">
        <f>IFERROR(BQ53/BO53,"-")</f>
        <v>0.5</v>
      </c>
      <c r="BS53" s="123">
        <v>49000</v>
      </c>
      <c r="BT53" s="124">
        <f>IFERROR(BS53/BO53,"-")</f>
        <v>24500</v>
      </c>
      <c r="BU53" s="125"/>
      <c r="BV53" s="125"/>
      <c r="BW53" s="125">
        <v>1</v>
      </c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>
        <v>1</v>
      </c>
      <c r="CH53" s="134">
        <f>IF(Q53=0,"",IF(CG53=0,"",(CG53/Q53)))</f>
        <v>0.16666666666667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0</v>
      </c>
      <c r="CQ53" s="141">
        <v>49000</v>
      </c>
      <c r="CR53" s="141">
        <v>49000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1</v>
      </c>
      <c r="B54" s="189" t="s">
        <v>162</v>
      </c>
      <c r="C54" s="189" t="s">
        <v>58</v>
      </c>
      <c r="D54" s="189"/>
      <c r="E54" s="189" t="s">
        <v>163</v>
      </c>
      <c r="F54" s="189" t="s">
        <v>138</v>
      </c>
      <c r="G54" s="189" t="s">
        <v>83</v>
      </c>
      <c r="H54" s="89" t="s">
        <v>160</v>
      </c>
      <c r="I54" s="89" t="s">
        <v>164</v>
      </c>
      <c r="J54" s="190" t="s">
        <v>64</v>
      </c>
      <c r="K54" s="181">
        <v>65000</v>
      </c>
      <c r="L54" s="80">
        <v>22</v>
      </c>
      <c r="M54" s="80">
        <v>0</v>
      </c>
      <c r="N54" s="80">
        <v>91</v>
      </c>
      <c r="O54" s="91">
        <v>9</v>
      </c>
      <c r="P54" s="92">
        <v>0</v>
      </c>
      <c r="Q54" s="93">
        <f>O54+P54</f>
        <v>9</v>
      </c>
      <c r="R54" s="81">
        <f>IFERROR(Q54/N54,"-")</f>
        <v>0.098901098901099</v>
      </c>
      <c r="S54" s="80">
        <v>2</v>
      </c>
      <c r="T54" s="80">
        <v>3</v>
      </c>
      <c r="U54" s="81">
        <f>IFERROR(T54/(Q54),"-")</f>
        <v>0.33333333333333</v>
      </c>
      <c r="V54" s="82">
        <f>IFERROR(K54/SUM(Q54:Q55),"-")</f>
        <v>7222.2222222222</v>
      </c>
      <c r="W54" s="83">
        <v>2</v>
      </c>
      <c r="X54" s="81">
        <f>IF(Q54=0,"-",W54/Q54)</f>
        <v>0.22222222222222</v>
      </c>
      <c r="Y54" s="186">
        <v>65000</v>
      </c>
      <c r="Z54" s="187">
        <f>IFERROR(Y54/Q54,"-")</f>
        <v>7222.2222222222</v>
      </c>
      <c r="AA54" s="187">
        <f>IFERROR(Y54/W54,"-")</f>
        <v>32500</v>
      </c>
      <c r="AB54" s="181">
        <f>SUM(Y54:Y55)-SUM(K54:K55)</f>
        <v>0</v>
      </c>
      <c r="AC54" s="85">
        <f>SUM(Y54:Y55)/SUM(K54:K55)</f>
        <v>1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0.11111111111111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5</v>
      </c>
      <c r="BG54" s="113">
        <f>IF(Q54=0,"",IF(BF54=0,"",(BF54/Q54)))</f>
        <v>0.55555555555556</v>
      </c>
      <c r="BH54" s="112">
        <v>1</v>
      </c>
      <c r="BI54" s="114">
        <f>IFERROR(BH54/BF54,"-")</f>
        <v>0.2</v>
      </c>
      <c r="BJ54" s="115">
        <v>15000</v>
      </c>
      <c r="BK54" s="116">
        <f>IFERROR(BJ54/BF54,"-")</f>
        <v>3000</v>
      </c>
      <c r="BL54" s="117"/>
      <c r="BM54" s="117">
        <v>1</v>
      </c>
      <c r="BN54" s="117"/>
      <c r="BO54" s="119">
        <v>1</v>
      </c>
      <c r="BP54" s="120">
        <f>IF(Q54=0,"",IF(BO54=0,"",(BO54/Q54)))</f>
        <v>0.11111111111111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0.11111111111111</v>
      </c>
      <c r="BZ54" s="128">
        <v>1</v>
      </c>
      <c r="CA54" s="129">
        <f>IFERROR(BZ54/BX54,"-")</f>
        <v>1</v>
      </c>
      <c r="CB54" s="130">
        <v>50000</v>
      </c>
      <c r="CC54" s="131">
        <f>IFERROR(CB54/BX54,"-")</f>
        <v>50000</v>
      </c>
      <c r="CD54" s="132"/>
      <c r="CE54" s="132"/>
      <c r="CF54" s="132">
        <v>1</v>
      </c>
      <c r="CG54" s="133">
        <v>1</v>
      </c>
      <c r="CH54" s="134">
        <f>IF(Q54=0,"",IF(CG54=0,"",(CG54/Q54)))</f>
        <v>0.11111111111111</v>
      </c>
      <c r="CI54" s="135"/>
      <c r="CJ54" s="136">
        <f>IFERROR(CI54/CG54,"-")</f>
        <v>0</v>
      </c>
      <c r="CK54" s="137"/>
      <c r="CL54" s="138">
        <f>IFERROR(CK54/CG54,"-")</f>
        <v>0</v>
      </c>
      <c r="CM54" s="139"/>
      <c r="CN54" s="139"/>
      <c r="CO54" s="139"/>
      <c r="CP54" s="140">
        <v>2</v>
      </c>
      <c r="CQ54" s="141">
        <v>65000</v>
      </c>
      <c r="CR54" s="141">
        <v>50000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165</v>
      </c>
      <c r="C55" s="189" t="s">
        <v>58</v>
      </c>
      <c r="D55" s="189"/>
      <c r="E55" s="189" t="s">
        <v>163</v>
      </c>
      <c r="F55" s="189" t="s">
        <v>138</v>
      </c>
      <c r="G55" s="189" t="s">
        <v>79</v>
      </c>
      <c r="H55" s="89"/>
      <c r="I55" s="89"/>
      <c r="J55" s="89"/>
      <c r="K55" s="181"/>
      <c r="L55" s="80">
        <v>9</v>
      </c>
      <c r="M55" s="80">
        <v>9</v>
      </c>
      <c r="N55" s="80">
        <v>0</v>
      </c>
      <c r="O55" s="91">
        <v>0</v>
      </c>
      <c r="P55" s="92">
        <v>0</v>
      </c>
      <c r="Q55" s="93">
        <f>O55+P55</f>
        <v>0</v>
      </c>
      <c r="R55" s="81" t="str">
        <f>IFERROR(Q55/N55,"-")</f>
        <v>-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</v>
      </c>
      <c r="B56" s="189" t="s">
        <v>166</v>
      </c>
      <c r="C56" s="189" t="s">
        <v>58</v>
      </c>
      <c r="D56" s="189"/>
      <c r="E56" s="189" t="s">
        <v>167</v>
      </c>
      <c r="F56" s="189" t="s">
        <v>132</v>
      </c>
      <c r="G56" s="189" t="s">
        <v>83</v>
      </c>
      <c r="H56" s="89" t="s">
        <v>160</v>
      </c>
      <c r="I56" s="89" t="s">
        <v>164</v>
      </c>
      <c r="J56" s="190" t="s">
        <v>168</v>
      </c>
      <c r="K56" s="181">
        <v>65000</v>
      </c>
      <c r="L56" s="80">
        <v>2</v>
      </c>
      <c r="M56" s="80">
        <v>0</v>
      </c>
      <c r="N56" s="80">
        <v>15</v>
      </c>
      <c r="O56" s="91">
        <v>0</v>
      </c>
      <c r="P56" s="92">
        <v>0</v>
      </c>
      <c r="Q56" s="93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>
        <f>IFERROR(K56/SUM(Q56:Q57),"-")</f>
        <v>32500</v>
      </c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>
        <f>SUM(Y56:Y57)-SUM(K56:K57)</f>
        <v>-65000</v>
      </c>
      <c r="AC56" s="85">
        <f>SUM(Y56:Y57)/SUM(K56:K57)</f>
        <v>0</v>
      </c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169</v>
      </c>
      <c r="C57" s="189" t="s">
        <v>58</v>
      </c>
      <c r="D57" s="189"/>
      <c r="E57" s="189" t="s">
        <v>167</v>
      </c>
      <c r="F57" s="189" t="s">
        <v>132</v>
      </c>
      <c r="G57" s="189" t="s">
        <v>79</v>
      </c>
      <c r="H57" s="89"/>
      <c r="I57" s="89"/>
      <c r="J57" s="89"/>
      <c r="K57" s="181"/>
      <c r="L57" s="80">
        <v>9</v>
      </c>
      <c r="M57" s="80">
        <v>9</v>
      </c>
      <c r="N57" s="80">
        <v>0</v>
      </c>
      <c r="O57" s="91">
        <v>2</v>
      </c>
      <c r="P57" s="92">
        <v>0</v>
      </c>
      <c r="Q57" s="93">
        <f>O57+P57</f>
        <v>2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1</v>
      </c>
      <c r="BP57" s="120">
        <f>IF(Q57=0,"",IF(BO57=0,"",(BO57/Q57)))</f>
        <v>0.5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0.5</v>
      </c>
      <c r="B58" s="189" t="s">
        <v>170</v>
      </c>
      <c r="C58" s="189" t="s">
        <v>58</v>
      </c>
      <c r="D58" s="189"/>
      <c r="E58" s="189" t="s">
        <v>59</v>
      </c>
      <c r="F58" s="189" t="s">
        <v>123</v>
      </c>
      <c r="G58" s="189" t="s">
        <v>83</v>
      </c>
      <c r="H58" s="89" t="s">
        <v>171</v>
      </c>
      <c r="I58" s="89" t="s">
        <v>172</v>
      </c>
      <c r="J58" s="89" t="s">
        <v>152</v>
      </c>
      <c r="K58" s="181">
        <v>120000</v>
      </c>
      <c r="L58" s="80">
        <v>31</v>
      </c>
      <c r="M58" s="80">
        <v>0</v>
      </c>
      <c r="N58" s="80">
        <v>96</v>
      </c>
      <c r="O58" s="91">
        <v>9</v>
      </c>
      <c r="P58" s="92">
        <v>0</v>
      </c>
      <c r="Q58" s="93">
        <f>O58+P58</f>
        <v>9</v>
      </c>
      <c r="R58" s="81">
        <f>IFERROR(Q58/N58,"-")</f>
        <v>0.09375</v>
      </c>
      <c r="S58" s="80">
        <v>3</v>
      </c>
      <c r="T58" s="80">
        <v>4</v>
      </c>
      <c r="U58" s="81">
        <f>IFERROR(T58/(Q58),"-")</f>
        <v>0.44444444444444</v>
      </c>
      <c r="V58" s="82">
        <f>IFERROR(K58/SUM(Q58:Q59),"-")</f>
        <v>8571.4285714286</v>
      </c>
      <c r="W58" s="83">
        <v>3</v>
      </c>
      <c r="X58" s="81">
        <f>IF(Q58=0,"-",W58/Q58)</f>
        <v>0.33333333333333</v>
      </c>
      <c r="Y58" s="186">
        <v>40000</v>
      </c>
      <c r="Z58" s="187">
        <f>IFERROR(Y58/Q58,"-")</f>
        <v>4444.4444444444</v>
      </c>
      <c r="AA58" s="187">
        <f>IFERROR(Y58/W58,"-")</f>
        <v>13333.333333333</v>
      </c>
      <c r="AB58" s="181">
        <f>SUM(Y58:Y59)-SUM(K58:K59)</f>
        <v>-60000</v>
      </c>
      <c r="AC58" s="85">
        <f>SUM(Y58:Y59)/SUM(K58:K59)</f>
        <v>0.5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>
        <v>2</v>
      </c>
      <c r="AX58" s="107">
        <f>IF(Q58=0,"",IF(AW58=0,"",(AW58/Q58)))</f>
        <v>0.22222222222222</v>
      </c>
      <c r="AY58" s="106">
        <v>1</v>
      </c>
      <c r="AZ58" s="108">
        <f>IFERROR(AY58/AW58,"-")</f>
        <v>0.5</v>
      </c>
      <c r="BA58" s="109">
        <v>24000</v>
      </c>
      <c r="BB58" s="110">
        <f>IFERROR(BA58/AW58,"-")</f>
        <v>12000</v>
      </c>
      <c r="BC58" s="111"/>
      <c r="BD58" s="111"/>
      <c r="BE58" s="111">
        <v>1</v>
      </c>
      <c r="BF58" s="112">
        <v>5</v>
      </c>
      <c r="BG58" s="113">
        <f>IF(Q58=0,"",IF(BF58=0,"",(BF58/Q58)))</f>
        <v>0.55555555555556</v>
      </c>
      <c r="BH58" s="112">
        <v>1</v>
      </c>
      <c r="BI58" s="114">
        <f>IFERROR(BH58/BF58,"-")</f>
        <v>0.2</v>
      </c>
      <c r="BJ58" s="115">
        <v>6000</v>
      </c>
      <c r="BK58" s="116">
        <f>IFERROR(BJ58/BF58,"-")</f>
        <v>1200</v>
      </c>
      <c r="BL58" s="117"/>
      <c r="BM58" s="117">
        <v>1</v>
      </c>
      <c r="BN58" s="117"/>
      <c r="BO58" s="119">
        <v>2</v>
      </c>
      <c r="BP58" s="120">
        <f>IF(Q58=0,"",IF(BO58=0,"",(BO58/Q58)))</f>
        <v>0.22222222222222</v>
      </c>
      <c r="BQ58" s="121">
        <v>1</v>
      </c>
      <c r="BR58" s="122">
        <f>IFERROR(BQ58/BO58,"-")</f>
        <v>0.5</v>
      </c>
      <c r="BS58" s="123">
        <v>10000</v>
      </c>
      <c r="BT58" s="124">
        <f>IFERROR(BS58/BO58,"-")</f>
        <v>5000</v>
      </c>
      <c r="BU58" s="125"/>
      <c r="BV58" s="125">
        <v>1</v>
      </c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3</v>
      </c>
      <c r="CQ58" s="141">
        <v>40000</v>
      </c>
      <c r="CR58" s="141">
        <v>24000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173</v>
      </c>
      <c r="C59" s="189" t="s">
        <v>58</v>
      </c>
      <c r="D59" s="189"/>
      <c r="E59" s="189" t="s">
        <v>59</v>
      </c>
      <c r="F59" s="189" t="s">
        <v>123</v>
      </c>
      <c r="G59" s="189" t="s">
        <v>79</v>
      </c>
      <c r="H59" s="89"/>
      <c r="I59" s="89"/>
      <c r="J59" s="89"/>
      <c r="K59" s="181"/>
      <c r="L59" s="80">
        <v>43</v>
      </c>
      <c r="M59" s="80">
        <v>29</v>
      </c>
      <c r="N59" s="80">
        <v>8</v>
      </c>
      <c r="O59" s="91">
        <v>5</v>
      </c>
      <c r="P59" s="92">
        <v>0</v>
      </c>
      <c r="Q59" s="93">
        <f>O59+P59</f>
        <v>5</v>
      </c>
      <c r="R59" s="81">
        <f>IFERROR(Q59/N59,"-")</f>
        <v>0.625</v>
      </c>
      <c r="S59" s="80">
        <v>0</v>
      </c>
      <c r="T59" s="80">
        <v>2</v>
      </c>
      <c r="U59" s="81">
        <f>IFERROR(T59/(Q59),"-")</f>
        <v>0.4</v>
      </c>
      <c r="V59" s="82"/>
      <c r="W59" s="83">
        <v>1</v>
      </c>
      <c r="X59" s="81">
        <f>IF(Q59=0,"-",W59/Q59)</f>
        <v>0.2</v>
      </c>
      <c r="Y59" s="186">
        <v>20000</v>
      </c>
      <c r="Z59" s="187">
        <f>IFERROR(Y59/Q59,"-")</f>
        <v>4000</v>
      </c>
      <c r="AA59" s="187">
        <f>IFERROR(Y59/W59,"-")</f>
        <v>20000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0.2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3</v>
      </c>
      <c r="BP59" s="120">
        <f>IF(Q59=0,"",IF(BO59=0,"",(BO59/Q59)))</f>
        <v>0.6</v>
      </c>
      <c r="BQ59" s="121">
        <v>1</v>
      </c>
      <c r="BR59" s="122">
        <f>IFERROR(BQ59/BO59,"-")</f>
        <v>0.33333333333333</v>
      </c>
      <c r="BS59" s="123">
        <v>20000</v>
      </c>
      <c r="BT59" s="124">
        <f>IFERROR(BS59/BO59,"-")</f>
        <v>6666.6666666667</v>
      </c>
      <c r="BU59" s="125"/>
      <c r="BV59" s="125">
        <v>1</v>
      </c>
      <c r="BW59" s="125"/>
      <c r="BX59" s="126">
        <v>1</v>
      </c>
      <c r="BY59" s="127">
        <f>IF(Q59=0,"",IF(BX59=0,"",(BX59/Q59)))</f>
        <v>0.2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1</v>
      </c>
      <c r="CQ59" s="141">
        <v>20000</v>
      </c>
      <c r="CR59" s="141">
        <v>20000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0.25</v>
      </c>
      <c r="B60" s="189" t="s">
        <v>174</v>
      </c>
      <c r="C60" s="189" t="s">
        <v>58</v>
      </c>
      <c r="D60" s="189"/>
      <c r="E60" s="189" t="s">
        <v>175</v>
      </c>
      <c r="F60" s="189" t="s">
        <v>132</v>
      </c>
      <c r="G60" s="189" t="s">
        <v>61</v>
      </c>
      <c r="H60" s="89" t="s">
        <v>171</v>
      </c>
      <c r="I60" s="89" t="s">
        <v>172</v>
      </c>
      <c r="J60" s="191" t="s">
        <v>76</v>
      </c>
      <c r="K60" s="181">
        <v>120000</v>
      </c>
      <c r="L60" s="80">
        <v>13</v>
      </c>
      <c r="M60" s="80">
        <v>0</v>
      </c>
      <c r="N60" s="80">
        <v>67</v>
      </c>
      <c r="O60" s="91">
        <v>2</v>
      </c>
      <c r="P60" s="92">
        <v>0</v>
      </c>
      <c r="Q60" s="93">
        <f>O60+P60</f>
        <v>2</v>
      </c>
      <c r="R60" s="81">
        <f>IFERROR(Q60/N60,"-")</f>
        <v>0.029850746268657</v>
      </c>
      <c r="S60" s="80">
        <v>0</v>
      </c>
      <c r="T60" s="80">
        <v>1</v>
      </c>
      <c r="U60" s="81">
        <f>IFERROR(T60/(Q60),"-")</f>
        <v>0.5</v>
      </c>
      <c r="V60" s="82">
        <f>IFERROR(K60/SUM(Q60:Q61),"-")</f>
        <v>15000</v>
      </c>
      <c r="W60" s="83">
        <v>1</v>
      </c>
      <c r="X60" s="81">
        <f>IF(Q60=0,"-",W60/Q60)</f>
        <v>0.5</v>
      </c>
      <c r="Y60" s="186">
        <v>30000</v>
      </c>
      <c r="Z60" s="187">
        <f>IFERROR(Y60/Q60,"-")</f>
        <v>15000</v>
      </c>
      <c r="AA60" s="187">
        <f>IFERROR(Y60/W60,"-")</f>
        <v>30000</v>
      </c>
      <c r="AB60" s="181">
        <f>SUM(Y60:Y61)-SUM(K60:K61)</f>
        <v>-90000</v>
      </c>
      <c r="AC60" s="85">
        <f>SUM(Y60:Y61)/SUM(K60:K61)</f>
        <v>0.25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2</v>
      </c>
      <c r="BY60" s="127">
        <f>IF(Q60=0,"",IF(BX60=0,"",(BX60/Q60)))</f>
        <v>1</v>
      </c>
      <c r="BZ60" s="128">
        <v>1</v>
      </c>
      <c r="CA60" s="129">
        <f>IFERROR(BZ60/BX60,"-")</f>
        <v>0.5</v>
      </c>
      <c r="CB60" s="130">
        <v>30000</v>
      </c>
      <c r="CC60" s="131">
        <f>IFERROR(CB60/BX60,"-")</f>
        <v>15000</v>
      </c>
      <c r="CD60" s="132"/>
      <c r="CE60" s="132"/>
      <c r="CF60" s="132">
        <v>1</v>
      </c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30000</v>
      </c>
      <c r="CR60" s="141">
        <v>30000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176</v>
      </c>
      <c r="C61" s="189" t="s">
        <v>58</v>
      </c>
      <c r="D61" s="189"/>
      <c r="E61" s="189" t="s">
        <v>175</v>
      </c>
      <c r="F61" s="189" t="s">
        <v>132</v>
      </c>
      <c r="G61" s="189" t="s">
        <v>79</v>
      </c>
      <c r="H61" s="89"/>
      <c r="I61" s="89"/>
      <c r="J61" s="89"/>
      <c r="K61" s="181"/>
      <c r="L61" s="80">
        <v>36</v>
      </c>
      <c r="M61" s="80">
        <v>23</v>
      </c>
      <c r="N61" s="80">
        <v>19</v>
      </c>
      <c r="O61" s="91">
        <v>6</v>
      </c>
      <c r="P61" s="92">
        <v>0</v>
      </c>
      <c r="Q61" s="93">
        <f>O61+P61</f>
        <v>6</v>
      </c>
      <c r="R61" s="81">
        <f>IFERROR(Q61/N61,"-")</f>
        <v>0.31578947368421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0.16666666666667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3</v>
      </c>
      <c r="BP61" s="120">
        <f>IF(Q61=0,"",IF(BO61=0,"",(BO61/Q61)))</f>
        <v>0.5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2</v>
      </c>
      <c r="BY61" s="127">
        <f>IF(Q61=0,"",IF(BX61=0,"",(BX61/Q61)))</f>
        <v>0.33333333333333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2.34</v>
      </c>
      <c r="B62" s="189" t="s">
        <v>177</v>
      </c>
      <c r="C62" s="189" t="s">
        <v>58</v>
      </c>
      <c r="D62" s="189"/>
      <c r="E62" s="189" t="s">
        <v>59</v>
      </c>
      <c r="F62" s="189" t="s">
        <v>123</v>
      </c>
      <c r="G62" s="189" t="s">
        <v>83</v>
      </c>
      <c r="H62" s="89" t="s">
        <v>178</v>
      </c>
      <c r="I62" s="89" t="s">
        <v>172</v>
      </c>
      <c r="J62" s="89" t="s">
        <v>179</v>
      </c>
      <c r="K62" s="181">
        <v>150000</v>
      </c>
      <c r="L62" s="80">
        <v>42</v>
      </c>
      <c r="M62" s="80">
        <v>0</v>
      </c>
      <c r="N62" s="80">
        <v>134</v>
      </c>
      <c r="O62" s="91">
        <v>13</v>
      </c>
      <c r="P62" s="92">
        <v>0</v>
      </c>
      <c r="Q62" s="93">
        <f>O62+P62</f>
        <v>13</v>
      </c>
      <c r="R62" s="81">
        <f>IFERROR(Q62/N62,"-")</f>
        <v>0.097014925373134</v>
      </c>
      <c r="S62" s="80">
        <v>3</v>
      </c>
      <c r="T62" s="80">
        <v>6</v>
      </c>
      <c r="U62" s="81">
        <f>IFERROR(T62/(Q62),"-")</f>
        <v>0.46153846153846</v>
      </c>
      <c r="V62" s="82">
        <f>IFERROR(K62/SUM(Q62:Q63),"-")</f>
        <v>10714.285714286</v>
      </c>
      <c r="W62" s="83">
        <v>5</v>
      </c>
      <c r="X62" s="81">
        <f>IF(Q62=0,"-",W62/Q62)</f>
        <v>0.38461538461538</v>
      </c>
      <c r="Y62" s="186">
        <v>351000</v>
      </c>
      <c r="Z62" s="187">
        <f>IFERROR(Y62/Q62,"-")</f>
        <v>27000</v>
      </c>
      <c r="AA62" s="187">
        <f>IFERROR(Y62/W62,"-")</f>
        <v>70200</v>
      </c>
      <c r="AB62" s="181">
        <f>SUM(Y62:Y63)-SUM(K62:K63)</f>
        <v>201000</v>
      </c>
      <c r="AC62" s="85">
        <f>SUM(Y62:Y63)/SUM(K62:K63)</f>
        <v>2.34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6</v>
      </c>
      <c r="BG62" s="113">
        <f>IF(Q62=0,"",IF(BF62=0,"",(BF62/Q62)))</f>
        <v>0.46153846153846</v>
      </c>
      <c r="BH62" s="112">
        <v>2</v>
      </c>
      <c r="BI62" s="114">
        <f>IFERROR(BH62/BF62,"-")</f>
        <v>0.33333333333333</v>
      </c>
      <c r="BJ62" s="115">
        <v>71000</v>
      </c>
      <c r="BK62" s="116">
        <f>IFERROR(BJ62/BF62,"-")</f>
        <v>11833.333333333</v>
      </c>
      <c r="BL62" s="117">
        <v>1</v>
      </c>
      <c r="BM62" s="117"/>
      <c r="BN62" s="117">
        <v>1</v>
      </c>
      <c r="BO62" s="119">
        <v>3</v>
      </c>
      <c r="BP62" s="120">
        <f>IF(Q62=0,"",IF(BO62=0,"",(BO62/Q62)))</f>
        <v>0.23076923076923</v>
      </c>
      <c r="BQ62" s="121">
        <v>1</v>
      </c>
      <c r="BR62" s="122">
        <f>IFERROR(BQ62/BO62,"-")</f>
        <v>0.33333333333333</v>
      </c>
      <c r="BS62" s="123">
        <v>10000</v>
      </c>
      <c r="BT62" s="124">
        <f>IFERROR(BS62/BO62,"-")</f>
        <v>3333.3333333333</v>
      </c>
      <c r="BU62" s="125">
        <v>1</v>
      </c>
      <c r="BV62" s="125"/>
      <c r="BW62" s="125"/>
      <c r="BX62" s="126">
        <v>3</v>
      </c>
      <c r="BY62" s="127">
        <f>IF(Q62=0,"",IF(BX62=0,"",(BX62/Q62)))</f>
        <v>0.23076923076923</v>
      </c>
      <c r="BZ62" s="128">
        <v>2</v>
      </c>
      <c r="CA62" s="129">
        <f>IFERROR(BZ62/BX62,"-")</f>
        <v>0.66666666666667</v>
      </c>
      <c r="CB62" s="130">
        <v>109000</v>
      </c>
      <c r="CC62" s="131">
        <f>IFERROR(CB62/BX62,"-")</f>
        <v>36333.333333333</v>
      </c>
      <c r="CD62" s="132"/>
      <c r="CE62" s="132"/>
      <c r="CF62" s="132">
        <v>2</v>
      </c>
      <c r="CG62" s="133">
        <v>1</v>
      </c>
      <c r="CH62" s="134">
        <f>IF(Q62=0,"",IF(CG62=0,"",(CG62/Q62)))</f>
        <v>0.076923076923077</v>
      </c>
      <c r="CI62" s="135">
        <v>1</v>
      </c>
      <c r="CJ62" s="136">
        <f>IFERROR(CI62/CG62,"-")</f>
        <v>1</v>
      </c>
      <c r="CK62" s="137">
        <v>161000</v>
      </c>
      <c r="CL62" s="138">
        <f>IFERROR(CK62/CG62,"-")</f>
        <v>161000</v>
      </c>
      <c r="CM62" s="139"/>
      <c r="CN62" s="139"/>
      <c r="CO62" s="139">
        <v>1</v>
      </c>
      <c r="CP62" s="140">
        <v>5</v>
      </c>
      <c r="CQ62" s="141">
        <v>351000</v>
      </c>
      <c r="CR62" s="141">
        <v>161000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180</v>
      </c>
      <c r="C63" s="189" t="s">
        <v>58</v>
      </c>
      <c r="D63" s="189"/>
      <c r="E63" s="189" t="s">
        <v>59</v>
      </c>
      <c r="F63" s="189" t="s">
        <v>123</v>
      </c>
      <c r="G63" s="189" t="s">
        <v>79</v>
      </c>
      <c r="H63" s="89"/>
      <c r="I63" s="89"/>
      <c r="J63" s="89"/>
      <c r="K63" s="181"/>
      <c r="L63" s="80">
        <v>23</v>
      </c>
      <c r="M63" s="80">
        <v>19</v>
      </c>
      <c r="N63" s="80">
        <v>0</v>
      </c>
      <c r="O63" s="91">
        <v>1</v>
      </c>
      <c r="P63" s="92">
        <v>0</v>
      </c>
      <c r="Q63" s="93">
        <f>O63+P63</f>
        <v>1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1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181</v>
      </c>
      <c r="C64" s="189" t="s">
        <v>58</v>
      </c>
      <c r="D64" s="189"/>
      <c r="E64" s="189" t="s">
        <v>137</v>
      </c>
      <c r="F64" s="189" t="s">
        <v>138</v>
      </c>
      <c r="G64" s="189" t="s">
        <v>83</v>
      </c>
      <c r="H64" s="89" t="s">
        <v>178</v>
      </c>
      <c r="I64" s="89" t="s">
        <v>124</v>
      </c>
      <c r="J64" s="190" t="s">
        <v>72</v>
      </c>
      <c r="K64" s="181">
        <v>90000</v>
      </c>
      <c r="L64" s="80">
        <v>6</v>
      </c>
      <c r="M64" s="80">
        <v>0</v>
      </c>
      <c r="N64" s="80">
        <v>13</v>
      </c>
      <c r="O64" s="91">
        <v>2</v>
      </c>
      <c r="P64" s="92">
        <v>0</v>
      </c>
      <c r="Q64" s="93">
        <f>O64+P64</f>
        <v>2</v>
      </c>
      <c r="R64" s="81">
        <f>IFERROR(Q64/N64,"-")</f>
        <v>0.15384615384615</v>
      </c>
      <c r="S64" s="80">
        <v>0</v>
      </c>
      <c r="T64" s="80">
        <v>1</v>
      </c>
      <c r="U64" s="81">
        <f>IFERROR(T64/(Q64),"-")</f>
        <v>0.5</v>
      </c>
      <c r="V64" s="82">
        <f>IFERROR(K64/SUM(Q64:Q65),"-")</f>
        <v>22500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-90000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2</v>
      </c>
      <c r="BP64" s="120">
        <f>IF(Q64=0,"",IF(BO64=0,"",(BO64/Q64)))</f>
        <v>1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182</v>
      </c>
      <c r="C65" s="189" t="s">
        <v>58</v>
      </c>
      <c r="D65" s="189"/>
      <c r="E65" s="189" t="s">
        <v>137</v>
      </c>
      <c r="F65" s="189" t="s">
        <v>138</v>
      </c>
      <c r="G65" s="189" t="s">
        <v>79</v>
      </c>
      <c r="H65" s="89"/>
      <c r="I65" s="89"/>
      <c r="J65" s="89"/>
      <c r="K65" s="181"/>
      <c r="L65" s="80">
        <v>13</v>
      </c>
      <c r="M65" s="80">
        <v>11</v>
      </c>
      <c r="N65" s="80">
        <v>3</v>
      </c>
      <c r="O65" s="91">
        <v>2</v>
      </c>
      <c r="P65" s="92">
        <v>0</v>
      </c>
      <c r="Q65" s="93">
        <f>O65+P65</f>
        <v>2</v>
      </c>
      <c r="R65" s="81">
        <f>IFERROR(Q65/N65,"-")</f>
        <v>0.66666666666667</v>
      </c>
      <c r="S65" s="80">
        <v>0</v>
      </c>
      <c r="T65" s="80">
        <v>1</v>
      </c>
      <c r="U65" s="81">
        <f>IFERROR(T65/(Q65),"-")</f>
        <v>0.5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0.5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1</v>
      </c>
      <c r="BY65" s="127">
        <f>IF(Q65=0,"",IF(BX65=0,"",(BX65/Q65)))</f>
        <v>0.5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 t="str">
        <f>AC66</f>
        <v>0</v>
      </c>
      <c r="B66" s="189" t="s">
        <v>183</v>
      </c>
      <c r="C66" s="189" t="s">
        <v>58</v>
      </c>
      <c r="D66" s="189"/>
      <c r="E66" s="189"/>
      <c r="F66" s="189"/>
      <c r="G66" s="189" t="s">
        <v>83</v>
      </c>
      <c r="H66" s="89" t="s">
        <v>184</v>
      </c>
      <c r="I66" s="89" t="s">
        <v>185</v>
      </c>
      <c r="J66" s="191" t="s">
        <v>76</v>
      </c>
      <c r="K66" s="181">
        <v>0</v>
      </c>
      <c r="L66" s="80">
        <v>4</v>
      </c>
      <c r="M66" s="80">
        <v>0</v>
      </c>
      <c r="N66" s="80">
        <v>38</v>
      </c>
      <c r="O66" s="91">
        <v>1</v>
      </c>
      <c r="P66" s="92">
        <v>0</v>
      </c>
      <c r="Q66" s="93">
        <f>O66+P66</f>
        <v>1</v>
      </c>
      <c r="R66" s="81">
        <f>IFERROR(Q66/N66,"-")</f>
        <v>0.026315789473684</v>
      </c>
      <c r="S66" s="80">
        <v>0</v>
      </c>
      <c r="T66" s="80">
        <v>0</v>
      </c>
      <c r="U66" s="81">
        <f>IFERROR(T66/(Q66),"-")</f>
        <v>0</v>
      </c>
      <c r="V66" s="82">
        <f>IFERROR(K66/SUM(Q66:Q67),"-")</f>
        <v>0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0</v>
      </c>
      <c r="AC66" s="85" t="str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1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186</v>
      </c>
      <c r="C67" s="189" t="s">
        <v>58</v>
      </c>
      <c r="D67" s="189"/>
      <c r="E67" s="189"/>
      <c r="F67" s="189"/>
      <c r="G67" s="189" t="s">
        <v>79</v>
      </c>
      <c r="H67" s="89"/>
      <c r="I67" s="89"/>
      <c r="J67" s="89"/>
      <c r="K67" s="181"/>
      <c r="L67" s="80">
        <v>4</v>
      </c>
      <c r="M67" s="80">
        <v>4</v>
      </c>
      <c r="N67" s="80">
        <v>2</v>
      </c>
      <c r="O67" s="91">
        <v>1</v>
      </c>
      <c r="P67" s="92">
        <v>1</v>
      </c>
      <c r="Q67" s="93">
        <f>O67+P67</f>
        <v>2</v>
      </c>
      <c r="R67" s="81">
        <f>IFERROR(Q67/N67,"-")</f>
        <v>1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0.5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1</v>
      </c>
      <c r="BY67" s="127">
        <f>IF(Q67=0,"",IF(BX67=0,"",(BX67/Q67)))</f>
        <v>0.5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30"/>
      <c r="B68" s="86"/>
      <c r="C68" s="86"/>
      <c r="D68" s="87"/>
      <c r="E68" s="87"/>
      <c r="F68" s="87"/>
      <c r="G68" s="88"/>
      <c r="H68" s="89"/>
      <c r="I68" s="89"/>
      <c r="J68" s="89"/>
      <c r="K68" s="182"/>
      <c r="L68" s="34"/>
      <c r="M68" s="34"/>
      <c r="N68" s="31"/>
      <c r="O68" s="23"/>
      <c r="P68" s="23"/>
      <c r="Q68" s="23"/>
      <c r="R68" s="32"/>
      <c r="S68" s="32"/>
      <c r="T68" s="23"/>
      <c r="U68" s="32"/>
      <c r="V68" s="25"/>
      <c r="W68" s="25"/>
      <c r="X68" s="25"/>
      <c r="Y68" s="188"/>
      <c r="Z68" s="188"/>
      <c r="AA68" s="188"/>
      <c r="AB68" s="188"/>
      <c r="AC68" s="33"/>
      <c r="AD68" s="58"/>
      <c r="AE68" s="62"/>
      <c r="AF68" s="63"/>
      <c r="AG68" s="62"/>
      <c r="AH68" s="66"/>
      <c r="AI68" s="67"/>
      <c r="AJ68" s="68"/>
      <c r="AK68" s="69"/>
      <c r="AL68" s="69"/>
      <c r="AM68" s="69"/>
      <c r="AN68" s="62"/>
      <c r="AO68" s="63"/>
      <c r="AP68" s="62"/>
      <c r="AQ68" s="66"/>
      <c r="AR68" s="67"/>
      <c r="AS68" s="68"/>
      <c r="AT68" s="69"/>
      <c r="AU68" s="69"/>
      <c r="AV68" s="69"/>
      <c r="AW68" s="62"/>
      <c r="AX68" s="63"/>
      <c r="AY68" s="62"/>
      <c r="AZ68" s="66"/>
      <c r="BA68" s="67"/>
      <c r="BB68" s="68"/>
      <c r="BC68" s="69"/>
      <c r="BD68" s="69"/>
      <c r="BE68" s="69"/>
      <c r="BF68" s="62"/>
      <c r="BG68" s="63"/>
      <c r="BH68" s="62"/>
      <c r="BI68" s="66"/>
      <c r="BJ68" s="67"/>
      <c r="BK68" s="68"/>
      <c r="BL68" s="69"/>
      <c r="BM68" s="69"/>
      <c r="BN68" s="69"/>
      <c r="BO68" s="64"/>
      <c r="BP68" s="65"/>
      <c r="BQ68" s="62"/>
      <c r="BR68" s="66"/>
      <c r="BS68" s="67"/>
      <c r="BT68" s="68"/>
      <c r="BU68" s="69"/>
      <c r="BV68" s="69"/>
      <c r="BW68" s="69"/>
      <c r="BX68" s="64"/>
      <c r="BY68" s="65"/>
      <c r="BZ68" s="62"/>
      <c r="CA68" s="66"/>
      <c r="CB68" s="67"/>
      <c r="CC68" s="68"/>
      <c r="CD68" s="69"/>
      <c r="CE68" s="69"/>
      <c r="CF68" s="69"/>
      <c r="CG68" s="64"/>
      <c r="CH68" s="65"/>
      <c r="CI68" s="62"/>
      <c r="CJ68" s="66"/>
      <c r="CK68" s="67"/>
      <c r="CL68" s="68"/>
      <c r="CM68" s="69"/>
      <c r="CN68" s="69"/>
      <c r="CO68" s="69"/>
      <c r="CP68" s="70"/>
      <c r="CQ68" s="67"/>
      <c r="CR68" s="67"/>
      <c r="CS68" s="67"/>
      <c r="CT68" s="71"/>
    </row>
    <row r="69" spans="1:99">
      <c r="A69" s="30"/>
      <c r="B69" s="37"/>
      <c r="C69" s="37"/>
      <c r="D69" s="21"/>
      <c r="E69" s="21"/>
      <c r="F69" s="21"/>
      <c r="G69" s="22"/>
      <c r="H69" s="36"/>
      <c r="I69" s="36"/>
      <c r="J69" s="74"/>
      <c r="K69" s="183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8"/>
      <c r="Z69" s="188"/>
      <c r="AA69" s="188"/>
      <c r="AB69" s="188"/>
      <c r="AC69" s="33"/>
      <c r="AD69" s="60"/>
      <c r="AE69" s="62"/>
      <c r="AF69" s="63"/>
      <c r="AG69" s="62"/>
      <c r="AH69" s="66"/>
      <c r="AI69" s="67"/>
      <c r="AJ69" s="68"/>
      <c r="AK69" s="69"/>
      <c r="AL69" s="69"/>
      <c r="AM69" s="69"/>
      <c r="AN69" s="62"/>
      <c r="AO69" s="63"/>
      <c r="AP69" s="62"/>
      <c r="AQ69" s="66"/>
      <c r="AR69" s="67"/>
      <c r="AS69" s="68"/>
      <c r="AT69" s="69"/>
      <c r="AU69" s="69"/>
      <c r="AV69" s="69"/>
      <c r="AW69" s="62"/>
      <c r="AX69" s="63"/>
      <c r="AY69" s="62"/>
      <c r="AZ69" s="66"/>
      <c r="BA69" s="67"/>
      <c r="BB69" s="68"/>
      <c r="BC69" s="69"/>
      <c r="BD69" s="69"/>
      <c r="BE69" s="69"/>
      <c r="BF69" s="62"/>
      <c r="BG69" s="63"/>
      <c r="BH69" s="62"/>
      <c r="BI69" s="66"/>
      <c r="BJ69" s="67"/>
      <c r="BK69" s="68"/>
      <c r="BL69" s="69"/>
      <c r="BM69" s="69"/>
      <c r="BN69" s="69"/>
      <c r="BO69" s="64"/>
      <c r="BP69" s="65"/>
      <c r="BQ69" s="62"/>
      <c r="BR69" s="66"/>
      <c r="BS69" s="67"/>
      <c r="BT69" s="68"/>
      <c r="BU69" s="69"/>
      <c r="BV69" s="69"/>
      <c r="BW69" s="69"/>
      <c r="BX69" s="64"/>
      <c r="BY69" s="65"/>
      <c r="BZ69" s="62"/>
      <c r="CA69" s="66"/>
      <c r="CB69" s="67"/>
      <c r="CC69" s="68"/>
      <c r="CD69" s="69"/>
      <c r="CE69" s="69"/>
      <c r="CF69" s="69"/>
      <c r="CG69" s="64"/>
      <c r="CH69" s="65"/>
      <c r="CI69" s="62"/>
      <c r="CJ69" s="66"/>
      <c r="CK69" s="67"/>
      <c r="CL69" s="68"/>
      <c r="CM69" s="69"/>
      <c r="CN69" s="69"/>
      <c r="CO69" s="69"/>
      <c r="CP69" s="70"/>
      <c r="CQ69" s="67"/>
      <c r="CR69" s="67"/>
      <c r="CS69" s="67"/>
      <c r="CT69" s="71"/>
    </row>
    <row r="70" spans="1:99">
      <c r="A70" s="19">
        <f>AC70</f>
        <v>2.18015</v>
      </c>
      <c r="B70" s="39"/>
      <c r="C70" s="39"/>
      <c r="D70" s="39"/>
      <c r="E70" s="39"/>
      <c r="F70" s="39"/>
      <c r="G70" s="39"/>
      <c r="H70" s="40" t="s">
        <v>187</v>
      </c>
      <c r="I70" s="40"/>
      <c r="J70" s="40"/>
      <c r="K70" s="184">
        <f>SUM(K6:K69)</f>
        <v>3200000</v>
      </c>
      <c r="L70" s="41">
        <f>SUM(L6:L69)</f>
        <v>1828</v>
      </c>
      <c r="M70" s="41">
        <f>SUM(M6:M69)</f>
        <v>741</v>
      </c>
      <c r="N70" s="41">
        <f>SUM(N6:N69)</f>
        <v>2849</v>
      </c>
      <c r="O70" s="41">
        <f>SUM(O6:O69)</f>
        <v>364</v>
      </c>
      <c r="P70" s="41">
        <f>SUM(P6:P69)</f>
        <v>3</v>
      </c>
      <c r="Q70" s="41">
        <f>SUM(Q6:Q69)</f>
        <v>367</v>
      </c>
      <c r="R70" s="42">
        <f>IFERROR(Q70/N70,"-")</f>
        <v>0.12881712881713</v>
      </c>
      <c r="S70" s="77">
        <f>SUM(S6:S69)</f>
        <v>51</v>
      </c>
      <c r="T70" s="77">
        <f>SUM(T6:T69)</f>
        <v>96</v>
      </c>
      <c r="U70" s="42">
        <f>IFERROR(S70/Q70,"-")</f>
        <v>0.13896457765668</v>
      </c>
      <c r="V70" s="43">
        <f>IFERROR(K70/Q70,"-")</f>
        <v>8719.3460490463</v>
      </c>
      <c r="W70" s="44">
        <f>SUM(W6:W69)</f>
        <v>78</v>
      </c>
      <c r="X70" s="42">
        <f>IFERROR(W70/Q70,"-")</f>
        <v>0.2125340599455</v>
      </c>
      <c r="Y70" s="184">
        <f>SUM(Y6:Y69)</f>
        <v>6976480</v>
      </c>
      <c r="Z70" s="184">
        <f>IFERROR(Y70/Q70,"-")</f>
        <v>19009.482288828</v>
      </c>
      <c r="AA70" s="184">
        <f>IFERROR(Y70/W70,"-")</f>
        <v>89442.051282051</v>
      </c>
      <c r="AB70" s="184">
        <f>Y70-K70</f>
        <v>3776480</v>
      </c>
      <c r="AC70" s="46">
        <f>Y70/K70</f>
        <v>2.18015</v>
      </c>
      <c r="AD70" s="59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26"/>
    <mergeCell ref="K11:K26"/>
    <mergeCell ref="V11:V26"/>
    <mergeCell ref="AB11:AB26"/>
    <mergeCell ref="AC11:AC26"/>
    <mergeCell ref="A27:A31"/>
    <mergeCell ref="K27:K31"/>
    <mergeCell ref="V27:V31"/>
    <mergeCell ref="AB27:AB31"/>
    <mergeCell ref="AC27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188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1.1142857142857</v>
      </c>
      <c r="B6" s="189" t="s">
        <v>189</v>
      </c>
      <c r="C6" s="189" t="s">
        <v>190</v>
      </c>
      <c r="D6" s="189" t="s">
        <v>191</v>
      </c>
      <c r="E6" s="189" t="s">
        <v>192</v>
      </c>
      <c r="F6" s="189"/>
      <c r="G6" s="189" t="s">
        <v>83</v>
      </c>
      <c r="H6" s="89" t="s">
        <v>193</v>
      </c>
      <c r="I6" s="89" t="s">
        <v>194</v>
      </c>
      <c r="J6" s="89" t="s">
        <v>134</v>
      </c>
      <c r="K6" s="181">
        <v>70000</v>
      </c>
      <c r="L6" s="80">
        <v>8</v>
      </c>
      <c r="M6" s="80">
        <v>0</v>
      </c>
      <c r="N6" s="80">
        <v>41</v>
      </c>
      <c r="O6" s="91">
        <v>4</v>
      </c>
      <c r="P6" s="92">
        <v>0</v>
      </c>
      <c r="Q6" s="93">
        <f>O6+P6</f>
        <v>4</v>
      </c>
      <c r="R6" s="81">
        <f>IFERROR(Q6/N6,"-")</f>
        <v>0.097560975609756</v>
      </c>
      <c r="S6" s="80">
        <v>1</v>
      </c>
      <c r="T6" s="80">
        <v>0</v>
      </c>
      <c r="U6" s="81">
        <f>IFERROR(T6/(Q6),"-")</f>
        <v>0</v>
      </c>
      <c r="V6" s="82">
        <f>IFERROR(K6/SUM(Q6:Q7),"-")</f>
        <v>5833.3333333333</v>
      </c>
      <c r="W6" s="83">
        <v>2</v>
      </c>
      <c r="X6" s="81">
        <f>IF(Q6=0,"-",W6/Q6)</f>
        <v>0.5</v>
      </c>
      <c r="Y6" s="186">
        <v>45000</v>
      </c>
      <c r="Z6" s="187">
        <f>IFERROR(Y6/Q6,"-")</f>
        <v>11250</v>
      </c>
      <c r="AA6" s="187">
        <f>IFERROR(Y6/W6,"-")</f>
        <v>22500</v>
      </c>
      <c r="AB6" s="181">
        <f>SUM(Y6:Y7)-SUM(K6:K7)</f>
        <v>8000</v>
      </c>
      <c r="AC6" s="85">
        <f>SUM(Y6:Y7)/SUM(K6:K7)</f>
        <v>1.1142857142857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0.5</v>
      </c>
      <c r="BQ6" s="121">
        <v>1</v>
      </c>
      <c r="BR6" s="122">
        <f>IFERROR(BQ6/BO6,"-")</f>
        <v>0.5</v>
      </c>
      <c r="BS6" s="123">
        <v>3000</v>
      </c>
      <c r="BT6" s="124">
        <f>IFERROR(BS6/BO6,"-")</f>
        <v>1500</v>
      </c>
      <c r="BU6" s="125">
        <v>1</v>
      </c>
      <c r="BV6" s="125"/>
      <c r="BW6" s="125"/>
      <c r="BX6" s="126">
        <v>1</v>
      </c>
      <c r="BY6" s="127">
        <f>IF(Q6=0,"",IF(BX6=0,"",(BX6/Q6)))</f>
        <v>0.25</v>
      </c>
      <c r="BZ6" s="128">
        <v>1</v>
      </c>
      <c r="CA6" s="129">
        <f>IFERROR(BZ6/BX6,"-")</f>
        <v>1</v>
      </c>
      <c r="CB6" s="130">
        <v>42000</v>
      </c>
      <c r="CC6" s="131">
        <f>IFERROR(CB6/BX6,"-")</f>
        <v>42000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45000</v>
      </c>
      <c r="CR6" s="141">
        <v>42000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195</v>
      </c>
      <c r="C7" s="189" t="s">
        <v>190</v>
      </c>
      <c r="D7" s="189"/>
      <c r="E7" s="189"/>
      <c r="F7" s="189"/>
      <c r="G7" s="189" t="s">
        <v>79</v>
      </c>
      <c r="H7" s="89"/>
      <c r="I7" s="89"/>
      <c r="J7" s="89"/>
      <c r="K7" s="181"/>
      <c r="L7" s="80">
        <v>117</v>
      </c>
      <c r="M7" s="80">
        <v>45</v>
      </c>
      <c r="N7" s="80">
        <v>26</v>
      </c>
      <c r="O7" s="91">
        <v>8</v>
      </c>
      <c r="P7" s="92">
        <v>0</v>
      </c>
      <c r="Q7" s="93">
        <f>O7+P7</f>
        <v>8</v>
      </c>
      <c r="R7" s="81">
        <f>IFERROR(Q7/N7,"-")</f>
        <v>0.30769230769231</v>
      </c>
      <c r="S7" s="80">
        <v>4</v>
      </c>
      <c r="T7" s="80">
        <v>1</v>
      </c>
      <c r="U7" s="81">
        <f>IFERROR(T7/(Q7),"-")</f>
        <v>0.125</v>
      </c>
      <c r="V7" s="82"/>
      <c r="W7" s="83">
        <v>2</v>
      </c>
      <c r="X7" s="81">
        <f>IF(Q7=0,"-",W7/Q7)</f>
        <v>0.25</v>
      </c>
      <c r="Y7" s="186">
        <v>33000</v>
      </c>
      <c r="Z7" s="187">
        <f>IFERROR(Y7/Q7,"-")</f>
        <v>4125</v>
      </c>
      <c r="AA7" s="187">
        <f>IFERROR(Y7/W7,"-")</f>
        <v>16500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0.125</v>
      </c>
      <c r="BH7" s="112">
        <v>1</v>
      </c>
      <c r="BI7" s="114">
        <f>IFERROR(BH7/BF7,"-")</f>
        <v>1</v>
      </c>
      <c r="BJ7" s="115">
        <v>8000</v>
      </c>
      <c r="BK7" s="116">
        <f>IFERROR(BJ7/BF7,"-")</f>
        <v>8000</v>
      </c>
      <c r="BL7" s="117"/>
      <c r="BM7" s="117">
        <v>1</v>
      </c>
      <c r="BN7" s="117"/>
      <c r="BO7" s="119">
        <v>2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0.5</v>
      </c>
      <c r="BZ7" s="128">
        <v>1</v>
      </c>
      <c r="CA7" s="129">
        <f>IFERROR(BZ7/BX7,"-")</f>
        <v>0.25</v>
      </c>
      <c r="CB7" s="130">
        <v>25000</v>
      </c>
      <c r="CC7" s="131">
        <f>IFERROR(CB7/BX7,"-")</f>
        <v>6250</v>
      </c>
      <c r="CD7" s="132"/>
      <c r="CE7" s="132"/>
      <c r="CF7" s="132">
        <v>1</v>
      </c>
      <c r="CG7" s="133">
        <v>1</v>
      </c>
      <c r="CH7" s="134">
        <f>IF(Q7=0,"",IF(CG7=0,"",(CG7/Q7)))</f>
        <v>0.125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33000</v>
      </c>
      <c r="CR7" s="141">
        <v>25000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3.125</v>
      </c>
      <c r="B8" s="189" t="s">
        <v>196</v>
      </c>
      <c r="C8" s="189" t="s">
        <v>190</v>
      </c>
      <c r="D8" s="189" t="s">
        <v>197</v>
      </c>
      <c r="E8" s="189" t="s">
        <v>198</v>
      </c>
      <c r="F8" s="189"/>
      <c r="G8" s="189" t="s">
        <v>83</v>
      </c>
      <c r="H8" s="89" t="s">
        <v>199</v>
      </c>
      <c r="I8" s="89" t="s">
        <v>200</v>
      </c>
      <c r="J8" s="89" t="s">
        <v>201</v>
      </c>
      <c r="K8" s="181">
        <v>40000</v>
      </c>
      <c r="L8" s="80">
        <v>2</v>
      </c>
      <c r="M8" s="80">
        <v>0</v>
      </c>
      <c r="N8" s="80">
        <v>10</v>
      </c>
      <c r="O8" s="91">
        <v>2</v>
      </c>
      <c r="P8" s="92">
        <v>0</v>
      </c>
      <c r="Q8" s="93">
        <f>O8+P8</f>
        <v>2</v>
      </c>
      <c r="R8" s="81">
        <f>IFERROR(Q8/N8,"-")</f>
        <v>0.2</v>
      </c>
      <c r="S8" s="80">
        <v>0</v>
      </c>
      <c r="T8" s="80">
        <v>1</v>
      </c>
      <c r="U8" s="81">
        <f>IFERROR(T8/(Q8),"-")</f>
        <v>0.5</v>
      </c>
      <c r="V8" s="82">
        <f>IFERROR(K8/SUM(Q8:Q9),"-")</f>
        <v>6666.6666666667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85000</v>
      </c>
      <c r="AC8" s="85">
        <f>SUM(Y8:Y9)/SUM(K8:K9)</f>
        <v>3.125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2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202</v>
      </c>
      <c r="C9" s="189" t="s">
        <v>190</v>
      </c>
      <c r="D9" s="189"/>
      <c r="E9" s="189"/>
      <c r="F9" s="189"/>
      <c r="G9" s="189" t="s">
        <v>79</v>
      </c>
      <c r="H9" s="89"/>
      <c r="I9" s="89"/>
      <c r="J9" s="89"/>
      <c r="K9" s="181"/>
      <c r="L9" s="80">
        <v>26</v>
      </c>
      <c r="M9" s="80">
        <v>19</v>
      </c>
      <c r="N9" s="80">
        <v>8</v>
      </c>
      <c r="O9" s="91">
        <v>4</v>
      </c>
      <c r="P9" s="92">
        <v>0</v>
      </c>
      <c r="Q9" s="93">
        <f>O9+P9</f>
        <v>4</v>
      </c>
      <c r="R9" s="81">
        <f>IFERROR(Q9/N9,"-")</f>
        <v>0.5</v>
      </c>
      <c r="S9" s="80">
        <v>1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0.25</v>
      </c>
      <c r="Y9" s="186">
        <v>125000</v>
      </c>
      <c r="Z9" s="187">
        <f>IFERROR(Y9/Q9,"-")</f>
        <v>31250</v>
      </c>
      <c r="AA9" s="187">
        <f>IFERROR(Y9/W9,"-")</f>
        <v>125000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0.25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0.75</v>
      </c>
      <c r="BZ9" s="128">
        <v>1</v>
      </c>
      <c r="CA9" s="129">
        <f>IFERROR(BZ9/BX9,"-")</f>
        <v>0.33333333333333</v>
      </c>
      <c r="CB9" s="130">
        <v>125000</v>
      </c>
      <c r="CC9" s="131">
        <f>IFERROR(CB9/BX9,"-")</f>
        <v>41666.666666667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125000</v>
      </c>
      <c r="CR9" s="141">
        <v>125000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2.3882352941176</v>
      </c>
      <c r="B10" s="189" t="s">
        <v>203</v>
      </c>
      <c r="C10" s="189" t="s">
        <v>190</v>
      </c>
      <c r="D10" s="189" t="s">
        <v>191</v>
      </c>
      <c r="E10" s="189" t="s">
        <v>204</v>
      </c>
      <c r="F10" s="189"/>
      <c r="G10" s="189" t="s">
        <v>83</v>
      </c>
      <c r="H10" s="89" t="s">
        <v>205</v>
      </c>
      <c r="I10" s="89" t="s">
        <v>206</v>
      </c>
      <c r="J10" s="89" t="s">
        <v>207</v>
      </c>
      <c r="K10" s="181">
        <v>85000</v>
      </c>
      <c r="L10" s="80">
        <v>38</v>
      </c>
      <c r="M10" s="80">
        <v>0</v>
      </c>
      <c r="N10" s="80">
        <v>80</v>
      </c>
      <c r="O10" s="91">
        <v>17</v>
      </c>
      <c r="P10" s="92">
        <v>0</v>
      </c>
      <c r="Q10" s="93">
        <f>O10+P10</f>
        <v>17</v>
      </c>
      <c r="R10" s="81">
        <f>IFERROR(Q10/N10,"-")</f>
        <v>0.2125</v>
      </c>
      <c r="S10" s="80">
        <v>0</v>
      </c>
      <c r="T10" s="80">
        <v>3</v>
      </c>
      <c r="U10" s="81">
        <f>IFERROR(T10/(Q10),"-")</f>
        <v>0.17647058823529</v>
      </c>
      <c r="V10" s="82">
        <f>IFERROR(K10/SUM(Q10:Q11),"-")</f>
        <v>2575.7575757576</v>
      </c>
      <c r="W10" s="83">
        <v>2</v>
      </c>
      <c r="X10" s="81">
        <f>IF(Q10=0,"-",W10/Q10)</f>
        <v>0.11764705882353</v>
      </c>
      <c r="Y10" s="186">
        <v>8000</v>
      </c>
      <c r="Z10" s="187">
        <f>IFERROR(Y10/Q10,"-")</f>
        <v>470.58823529412</v>
      </c>
      <c r="AA10" s="187">
        <f>IFERROR(Y10/W10,"-")</f>
        <v>4000</v>
      </c>
      <c r="AB10" s="181">
        <f>SUM(Y10:Y11)-SUM(K10:K11)</f>
        <v>118000</v>
      </c>
      <c r="AC10" s="85">
        <f>SUM(Y10:Y11)/SUM(K10:K11)</f>
        <v>2.3882352941176</v>
      </c>
      <c r="AD10" s="78"/>
      <c r="AE10" s="94">
        <v>3</v>
      </c>
      <c r="AF10" s="95">
        <f>IF(Q10=0,"",IF(AE10=0,"",(AE10/Q10)))</f>
        <v>0.17647058823529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6</v>
      </c>
      <c r="AO10" s="101">
        <f>IF(Q10=0,"",IF(AN10=0,"",(AN10/Q10)))</f>
        <v>0.35294117647059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3</v>
      </c>
      <c r="AX10" s="107">
        <f>IF(Q10=0,"",IF(AW10=0,"",(AW10/Q10)))</f>
        <v>0.17647058823529</v>
      </c>
      <c r="AY10" s="106">
        <v>1</v>
      </c>
      <c r="AZ10" s="108">
        <f>IFERROR(AY10/AW10,"-")</f>
        <v>0.33333333333333</v>
      </c>
      <c r="BA10" s="109">
        <v>3000</v>
      </c>
      <c r="BB10" s="110">
        <f>IFERROR(BA10/AW10,"-")</f>
        <v>1000</v>
      </c>
      <c r="BC10" s="111">
        <v>1</v>
      </c>
      <c r="BD10" s="111"/>
      <c r="BE10" s="111"/>
      <c r="BF10" s="112">
        <v>2</v>
      </c>
      <c r="BG10" s="113">
        <f>IF(Q10=0,"",IF(BF10=0,"",(BF10/Q10)))</f>
        <v>0.11764705882353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0.11764705882353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>
        <v>1</v>
      </c>
      <c r="CH10" s="134">
        <f>IF(Q10=0,"",IF(CG10=0,"",(CG10/Q10)))</f>
        <v>0.058823529411765</v>
      </c>
      <c r="CI10" s="135">
        <v>1</v>
      </c>
      <c r="CJ10" s="136">
        <f>IFERROR(CI10/CG10,"-")</f>
        <v>1</v>
      </c>
      <c r="CK10" s="137">
        <v>5000</v>
      </c>
      <c r="CL10" s="138">
        <f>IFERROR(CK10/CG10,"-")</f>
        <v>5000</v>
      </c>
      <c r="CM10" s="139">
        <v>1</v>
      </c>
      <c r="CN10" s="139"/>
      <c r="CO10" s="139"/>
      <c r="CP10" s="140">
        <v>2</v>
      </c>
      <c r="CQ10" s="141">
        <v>8000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208</v>
      </c>
      <c r="C11" s="189" t="s">
        <v>190</v>
      </c>
      <c r="D11" s="189"/>
      <c r="E11" s="189"/>
      <c r="F11" s="189"/>
      <c r="G11" s="189" t="s">
        <v>79</v>
      </c>
      <c r="H11" s="89"/>
      <c r="I11" s="89"/>
      <c r="J11" s="89"/>
      <c r="K11" s="181"/>
      <c r="L11" s="80">
        <v>83</v>
      </c>
      <c r="M11" s="80">
        <v>59</v>
      </c>
      <c r="N11" s="80">
        <v>26</v>
      </c>
      <c r="O11" s="91">
        <v>16</v>
      </c>
      <c r="P11" s="92">
        <v>0</v>
      </c>
      <c r="Q11" s="93">
        <f>O11+P11</f>
        <v>16</v>
      </c>
      <c r="R11" s="81">
        <f>IFERROR(Q11/N11,"-")</f>
        <v>0.61538461538462</v>
      </c>
      <c r="S11" s="80">
        <v>7</v>
      </c>
      <c r="T11" s="80">
        <v>1</v>
      </c>
      <c r="U11" s="81">
        <f>IFERROR(T11/(Q11),"-")</f>
        <v>0.0625</v>
      </c>
      <c r="V11" s="82"/>
      <c r="W11" s="83">
        <v>5</v>
      </c>
      <c r="X11" s="81">
        <f>IF(Q11=0,"-",W11/Q11)</f>
        <v>0.3125</v>
      </c>
      <c r="Y11" s="186">
        <v>195000</v>
      </c>
      <c r="Z11" s="187">
        <f>IFERROR(Y11/Q11,"-")</f>
        <v>12187.5</v>
      </c>
      <c r="AA11" s="187">
        <f>IFERROR(Y11/W11,"-")</f>
        <v>39000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3</v>
      </c>
      <c r="AO11" s="101">
        <f>IF(Q11=0,"",IF(AN11=0,"",(AN11/Q11)))</f>
        <v>0.1875</v>
      </c>
      <c r="AP11" s="100">
        <v>1</v>
      </c>
      <c r="AQ11" s="102">
        <f>IFERROR(AP11/AN11,"-")</f>
        <v>0.33333333333333</v>
      </c>
      <c r="AR11" s="103">
        <v>8000</v>
      </c>
      <c r="AS11" s="104">
        <f>IFERROR(AR11/AN11,"-")</f>
        <v>2666.6666666667</v>
      </c>
      <c r="AT11" s="105"/>
      <c r="AU11" s="105">
        <v>1</v>
      </c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0.125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0.5</v>
      </c>
      <c r="BQ11" s="121">
        <v>4</v>
      </c>
      <c r="BR11" s="122">
        <f>IFERROR(BQ11/BO11,"-")</f>
        <v>0.5</v>
      </c>
      <c r="BS11" s="123">
        <v>136000</v>
      </c>
      <c r="BT11" s="124">
        <f>IFERROR(BS11/BO11,"-")</f>
        <v>17000</v>
      </c>
      <c r="BU11" s="125">
        <v>2</v>
      </c>
      <c r="BV11" s="125"/>
      <c r="BW11" s="125">
        <v>2</v>
      </c>
      <c r="BX11" s="126">
        <v>3</v>
      </c>
      <c r="BY11" s="127">
        <f>IF(Q11=0,"",IF(BX11=0,"",(BX11/Q11)))</f>
        <v>0.1875</v>
      </c>
      <c r="BZ11" s="128">
        <v>1</v>
      </c>
      <c r="CA11" s="129">
        <f>IFERROR(BZ11/BX11,"-")</f>
        <v>0.33333333333333</v>
      </c>
      <c r="CB11" s="130">
        <v>52000</v>
      </c>
      <c r="CC11" s="131">
        <f>IFERROR(CB11/BX11,"-")</f>
        <v>17333.333333333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5</v>
      </c>
      <c r="CQ11" s="141">
        <v>195000</v>
      </c>
      <c r="CR11" s="141">
        <v>112000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2.9166666666667</v>
      </c>
      <c r="B12" s="189" t="s">
        <v>209</v>
      </c>
      <c r="C12" s="189" t="s">
        <v>190</v>
      </c>
      <c r="D12" s="189" t="s">
        <v>191</v>
      </c>
      <c r="E12" s="189" t="s">
        <v>192</v>
      </c>
      <c r="F12" s="189"/>
      <c r="G12" s="189" t="s">
        <v>83</v>
      </c>
      <c r="H12" s="89" t="s">
        <v>210</v>
      </c>
      <c r="I12" s="89" t="s">
        <v>194</v>
      </c>
      <c r="J12" s="89" t="s">
        <v>211</v>
      </c>
      <c r="K12" s="181">
        <v>75000</v>
      </c>
      <c r="L12" s="80">
        <v>39</v>
      </c>
      <c r="M12" s="80">
        <v>0</v>
      </c>
      <c r="N12" s="80">
        <v>111</v>
      </c>
      <c r="O12" s="91">
        <v>17</v>
      </c>
      <c r="P12" s="92">
        <v>0</v>
      </c>
      <c r="Q12" s="93">
        <f>O12+P12</f>
        <v>17</v>
      </c>
      <c r="R12" s="81">
        <f>IFERROR(Q12/N12,"-")</f>
        <v>0.15315315315315</v>
      </c>
      <c r="S12" s="80">
        <v>3</v>
      </c>
      <c r="T12" s="80">
        <v>6</v>
      </c>
      <c r="U12" s="81">
        <f>IFERROR(T12/(Q12),"-")</f>
        <v>0.35294117647059</v>
      </c>
      <c r="V12" s="82">
        <f>IFERROR(K12/SUM(Q12:Q13),"-")</f>
        <v>1973.6842105263</v>
      </c>
      <c r="W12" s="83">
        <v>2</v>
      </c>
      <c r="X12" s="81">
        <f>IF(Q12=0,"-",W12/Q12)</f>
        <v>0.11764705882353</v>
      </c>
      <c r="Y12" s="186">
        <v>72000</v>
      </c>
      <c r="Z12" s="187">
        <f>IFERROR(Y12/Q12,"-")</f>
        <v>4235.2941176471</v>
      </c>
      <c r="AA12" s="187">
        <f>IFERROR(Y12/W12,"-")</f>
        <v>36000</v>
      </c>
      <c r="AB12" s="181">
        <f>SUM(Y12:Y13)-SUM(K12:K13)</f>
        <v>143750</v>
      </c>
      <c r="AC12" s="85">
        <f>SUM(Y12:Y13)/SUM(K12:K13)</f>
        <v>2.9166666666667</v>
      </c>
      <c r="AD12" s="78"/>
      <c r="AE12" s="94">
        <v>3</v>
      </c>
      <c r="AF12" s="95">
        <f>IF(Q12=0,"",IF(AE12=0,"",(AE12/Q12)))</f>
        <v>0.17647058823529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</v>
      </c>
      <c r="AO12" s="101">
        <f>IF(Q12=0,"",IF(AN12=0,"",(AN12/Q12)))</f>
        <v>0.058823529411765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0.058823529411765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5</v>
      </c>
      <c r="BG12" s="113">
        <f>IF(Q12=0,"",IF(BF12=0,"",(BF12/Q12)))</f>
        <v>0.29411764705882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0.29411764705882</v>
      </c>
      <c r="BQ12" s="121">
        <v>1</v>
      </c>
      <c r="BR12" s="122">
        <f>IFERROR(BQ12/BO12,"-")</f>
        <v>0.2</v>
      </c>
      <c r="BS12" s="123">
        <v>34000</v>
      </c>
      <c r="BT12" s="124">
        <f>IFERROR(BS12/BO12,"-")</f>
        <v>6800</v>
      </c>
      <c r="BU12" s="125"/>
      <c r="BV12" s="125"/>
      <c r="BW12" s="125">
        <v>1</v>
      </c>
      <c r="BX12" s="126">
        <v>2</v>
      </c>
      <c r="BY12" s="127">
        <f>IF(Q12=0,"",IF(BX12=0,"",(BX12/Q12)))</f>
        <v>0.11764705882353</v>
      </c>
      <c r="BZ12" s="128">
        <v>1</v>
      </c>
      <c r="CA12" s="129">
        <f>IFERROR(BZ12/BX12,"-")</f>
        <v>0.5</v>
      </c>
      <c r="CB12" s="130">
        <v>38000</v>
      </c>
      <c r="CC12" s="131">
        <f>IFERROR(CB12/BX12,"-")</f>
        <v>19000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72000</v>
      </c>
      <c r="CR12" s="141">
        <v>38000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212</v>
      </c>
      <c r="C13" s="189" t="s">
        <v>190</v>
      </c>
      <c r="D13" s="189"/>
      <c r="E13" s="189"/>
      <c r="F13" s="189"/>
      <c r="G13" s="189" t="s">
        <v>79</v>
      </c>
      <c r="H13" s="89"/>
      <c r="I13" s="89"/>
      <c r="J13" s="89"/>
      <c r="K13" s="181"/>
      <c r="L13" s="80">
        <v>89</v>
      </c>
      <c r="M13" s="80">
        <v>62</v>
      </c>
      <c r="N13" s="80">
        <v>35</v>
      </c>
      <c r="O13" s="91">
        <v>21</v>
      </c>
      <c r="P13" s="92">
        <v>0</v>
      </c>
      <c r="Q13" s="93">
        <f>O13+P13</f>
        <v>21</v>
      </c>
      <c r="R13" s="81">
        <f>IFERROR(Q13/N13,"-")</f>
        <v>0.6</v>
      </c>
      <c r="S13" s="80">
        <v>2</v>
      </c>
      <c r="T13" s="80">
        <v>1</v>
      </c>
      <c r="U13" s="81">
        <f>IFERROR(T13/(Q13),"-")</f>
        <v>0.047619047619048</v>
      </c>
      <c r="V13" s="82"/>
      <c r="W13" s="83">
        <v>7</v>
      </c>
      <c r="X13" s="81">
        <f>IF(Q13=0,"-",W13/Q13)</f>
        <v>0.33333333333333</v>
      </c>
      <c r="Y13" s="186">
        <v>146750</v>
      </c>
      <c r="Z13" s="187">
        <f>IFERROR(Y13/Q13,"-")</f>
        <v>6988.0952380952</v>
      </c>
      <c r="AA13" s="187">
        <f>IFERROR(Y13/W13,"-")</f>
        <v>20964.285714286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4</v>
      </c>
      <c r="BG13" s="113">
        <f>IF(Q13=0,"",IF(BF13=0,"",(BF13/Q13)))</f>
        <v>0.19047619047619</v>
      </c>
      <c r="BH13" s="112">
        <v>1</v>
      </c>
      <c r="BI13" s="114">
        <f>IFERROR(BH13/BF13,"-")</f>
        <v>0.25</v>
      </c>
      <c r="BJ13" s="115">
        <v>3000</v>
      </c>
      <c r="BK13" s="116">
        <f>IFERROR(BJ13/BF13,"-")</f>
        <v>750</v>
      </c>
      <c r="BL13" s="117">
        <v>1</v>
      </c>
      <c r="BM13" s="117"/>
      <c r="BN13" s="117"/>
      <c r="BO13" s="119">
        <v>8</v>
      </c>
      <c r="BP13" s="120">
        <f>IF(Q13=0,"",IF(BO13=0,"",(BO13/Q13)))</f>
        <v>0.38095238095238</v>
      </c>
      <c r="BQ13" s="121">
        <v>2</v>
      </c>
      <c r="BR13" s="122">
        <f>IFERROR(BQ13/BO13,"-")</f>
        <v>0.25</v>
      </c>
      <c r="BS13" s="123">
        <v>56000</v>
      </c>
      <c r="BT13" s="124">
        <f>IFERROR(BS13/BO13,"-")</f>
        <v>7000</v>
      </c>
      <c r="BU13" s="125">
        <v>1</v>
      </c>
      <c r="BV13" s="125"/>
      <c r="BW13" s="125">
        <v>1</v>
      </c>
      <c r="BX13" s="126">
        <v>5</v>
      </c>
      <c r="BY13" s="127">
        <f>IF(Q13=0,"",IF(BX13=0,"",(BX13/Q13)))</f>
        <v>0.23809523809524</v>
      </c>
      <c r="BZ13" s="128">
        <v>5</v>
      </c>
      <c r="CA13" s="129">
        <f>IFERROR(BZ13/BX13,"-")</f>
        <v>1</v>
      </c>
      <c r="CB13" s="130">
        <v>87750</v>
      </c>
      <c r="CC13" s="131">
        <f>IFERROR(CB13/BX13,"-")</f>
        <v>17550</v>
      </c>
      <c r="CD13" s="132">
        <v>3</v>
      </c>
      <c r="CE13" s="132"/>
      <c r="CF13" s="132">
        <v>2</v>
      </c>
      <c r="CG13" s="133">
        <v>4</v>
      </c>
      <c r="CH13" s="134">
        <f>IF(Q13=0,"",IF(CG13=0,"",(CG13/Q13)))</f>
        <v>0.19047619047619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7</v>
      </c>
      <c r="CQ13" s="141">
        <v>146750</v>
      </c>
      <c r="CR13" s="141">
        <v>60000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8.16</v>
      </c>
      <c r="B14" s="189" t="s">
        <v>213</v>
      </c>
      <c r="C14" s="189" t="s">
        <v>190</v>
      </c>
      <c r="D14" s="189" t="s">
        <v>214</v>
      </c>
      <c r="E14" s="189" t="s">
        <v>204</v>
      </c>
      <c r="F14" s="189"/>
      <c r="G14" s="189" t="s">
        <v>83</v>
      </c>
      <c r="H14" s="89" t="s">
        <v>215</v>
      </c>
      <c r="I14" s="89" t="s">
        <v>206</v>
      </c>
      <c r="J14" s="89" t="s">
        <v>216</v>
      </c>
      <c r="K14" s="181">
        <v>125000</v>
      </c>
      <c r="L14" s="80">
        <v>7</v>
      </c>
      <c r="M14" s="80">
        <v>0</v>
      </c>
      <c r="N14" s="80">
        <v>31</v>
      </c>
      <c r="O14" s="91">
        <v>4</v>
      </c>
      <c r="P14" s="92">
        <v>0</v>
      </c>
      <c r="Q14" s="93">
        <f>O14+P14</f>
        <v>4</v>
      </c>
      <c r="R14" s="81">
        <f>IFERROR(Q14/N14,"-")</f>
        <v>0.12903225806452</v>
      </c>
      <c r="S14" s="80">
        <v>0</v>
      </c>
      <c r="T14" s="80">
        <v>1</v>
      </c>
      <c r="U14" s="81">
        <f>IFERROR(T14/(Q14),"-")</f>
        <v>0.25</v>
      </c>
      <c r="V14" s="82">
        <f>IFERROR(K14/SUM(Q14:Q15),"-")</f>
        <v>8928.5714285714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895000</v>
      </c>
      <c r="AC14" s="85">
        <f>SUM(Y14:Y15)/SUM(K14:K15)</f>
        <v>8.16</v>
      </c>
      <c r="AD14" s="78"/>
      <c r="AE14" s="94">
        <v>1</v>
      </c>
      <c r="AF14" s="95">
        <f>IF(Q14=0,"",IF(AE14=0,"",(AE14/Q14)))</f>
        <v>0.25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0.25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217</v>
      </c>
      <c r="C15" s="189" t="s">
        <v>190</v>
      </c>
      <c r="D15" s="189"/>
      <c r="E15" s="189"/>
      <c r="F15" s="189"/>
      <c r="G15" s="189" t="s">
        <v>79</v>
      </c>
      <c r="H15" s="89"/>
      <c r="I15" s="89"/>
      <c r="J15" s="89"/>
      <c r="K15" s="181"/>
      <c r="L15" s="80">
        <v>57</v>
      </c>
      <c r="M15" s="80">
        <v>36</v>
      </c>
      <c r="N15" s="80">
        <v>20</v>
      </c>
      <c r="O15" s="91">
        <v>10</v>
      </c>
      <c r="P15" s="92">
        <v>0</v>
      </c>
      <c r="Q15" s="93">
        <f>O15+P15</f>
        <v>10</v>
      </c>
      <c r="R15" s="81">
        <f>IFERROR(Q15/N15,"-")</f>
        <v>0.5</v>
      </c>
      <c r="S15" s="80">
        <v>3</v>
      </c>
      <c r="T15" s="80">
        <v>1</v>
      </c>
      <c r="U15" s="81">
        <f>IFERROR(T15/(Q15),"-")</f>
        <v>0.1</v>
      </c>
      <c r="V15" s="82"/>
      <c r="W15" s="83">
        <v>3</v>
      </c>
      <c r="X15" s="81">
        <f>IF(Q15=0,"-",W15/Q15)</f>
        <v>0.3</v>
      </c>
      <c r="Y15" s="186">
        <v>1020000</v>
      </c>
      <c r="Z15" s="187">
        <f>IFERROR(Y15/Q15,"-")</f>
        <v>102000</v>
      </c>
      <c r="AA15" s="187">
        <f>IFERROR(Y15/W15,"-")</f>
        <v>340000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5</v>
      </c>
      <c r="BG15" s="113">
        <f>IF(Q15=0,"",IF(BF15=0,"",(BF15/Q15)))</f>
        <v>0.5</v>
      </c>
      <c r="BH15" s="112">
        <v>1</v>
      </c>
      <c r="BI15" s="114">
        <f>IFERROR(BH15/BF15,"-")</f>
        <v>0.2</v>
      </c>
      <c r="BJ15" s="115">
        <v>25000</v>
      </c>
      <c r="BK15" s="116">
        <f>IFERROR(BJ15/BF15,"-")</f>
        <v>5000</v>
      </c>
      <c r="BL15" s="117"/>
      <c r="BM15" s="117"/>
      <c r="BN15" s="117">
        <v>1</v>
      </c>
      <c r="BO15" s="119">
        <v>1</v>
      </c>
      <c r="BP15" s="120">
        <f>IF(Q15=0,"",IF(BO15=0,"",(BO15/Q15)))</f>
        <v>0.1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4</v>
      </c>
      <c r="BY15" s="127">
        <f>IF(Q15=0,"",IF(BX15=0,"",(BX15/Q15)))</f>
        <v>0.4</v>
      </c>
      <c r="BZ15" s="128">
        <v>3</v>
      </c>
      <c r="CA15" s="129">
        <f>IFERROR(BZ15/BX15,"-")</f>
        <v>0.75</v>
      </c>
      <c r="CB15" s="130">
        <v>995000</v>
      </c>
      <c r="CC15" s="131">
        <f>IFERROR(CB15/BX15,"-")</f>
        <v>248750</v>
      </c>
      <c r="CD15" s="132">
        <v>1</v>
      </c>
      <c r="CE15" s="132"/>
      <c r="CF15" s="132">
        <v>2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1020000</v>
      </c>
      <c r="CR15" s="141">
        <v>960000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4.1639240506329</v>
      </c>
      <c r="B18" s="39"/>
      <c r="C18" s="39"/>
      <c r="D18" s="39"/>
      <c r="E18" s="39"/>
      <c r="F18" s="39"/>
      <c r="G18" s="39"/>
      <c r="H18" s="40" t="s">
        <v>218</v>
      </c>
      <c r="I18" s="40"/>
      <c r="J18" s="40"/>
      <c r="K18" s="184">
        <f>SUM(K6:K17)</f>
        <v>395000</v>
      </c>
      <c r="L18" s="41">
        <f>SUM(L6:L17)</f>
        <v>466</v>
      </c>
      <c r="M18" s="41">
        <f>SUM(M6:M17)</f>
        <v>221</v>
      </c>
      <c r="N18" s="41">
        <f>SUM(N6:N17)</f>
        <v>388</v>
      </c>
      <c r="O18" s="41">
        <f>SUM(O6:O17)</f>
        <v>103</v>
      </c>
      <c r="P18" s="41">
        <f>SUM(P6:P17)</f>
        <v>0</v>
      </c>
      <c r="Q18" s="41">
        <f>SUM(Q6:Q17)</f>
        <v>103</v>
      </c>
      <c r="R18" s="42">
        <f>IFERROR(Q18/N18,"-")</f>
        <v>0.26546391752577</v>
      </c>
      <c r="S18" s="77">
        <f>SUM(S6:S17)</f>
        <v>21</v>
      </c>
      <c r="T18" s="77">
        <f>SUM(T6:T17)</f>
        <v>15</v>
      </c>
      <c r="U18" s="42">
        <f>IFERROR(S18/Q18,"-")</f>
        <v>0.20388349514563</v>
      </c>
      <c r="V18" s="43">
        <f>IFERROR(K18/Q18,"-")</f>
        <v>3834.9514563107</v>
      </c>
      <c r="W18" s="44">
        <f>SUM(W6:W17)</f>
        <v>24</v>
      </c>
      <c r="X18" s="42">
        <f>IFERROR(W18/Q18,"-")</f>
        <v>0.23300970873786</v>
      </c>
      <c r="Y18" s="184">
        <f>SUM(Y6:Y17)</f>
        <v>1644750</v>
      </c>
      <c r="Z18" s="184">
        <f>IFERROR(Y18/Q18,"-")</f>
        <v>15968.446601942</v>
      </c>
      <c r="AA18" s="184">
        <f>IFERROR(Y18/W18,"-")</f>
        <v>68531.25</v>
      </c>
      <c r="AB18" s="184">
        <f>Y18-K18</f>
        <v>1249750</v>
      </c>
      <c r="AC18" s="46">
        <f>Y18/K18</f>
        <v>4.1639240506329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219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220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221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222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0.18181818181818</v>
      </c>
      <c r="B6" s="189" t="s">
        <v>223</v>
      </c>
      <c r="C6" s="189" t="s">
        <v>224</v>
      </c>
      <c r="D6" s="189"/>
      <c r="E6" s="189" t="s">
        <v>83</v>
      </c>
      <c r="F6" s="89" t="s">
        <v>225</v>
      </c>
      <c r="G6" s="89" t="s">
        <v>226</v>
      </c>
      <c r="H6" s="181">
        <v>313500</v>
      </c>
      <c r="I6" s="84">
        <v>1500</v>
      </c>
      <c r="J6" s="80">
        <v>360</v>
      </c>
      <c r="K6" s="80">
        <v>0</v>
      </c>
      <c r="L6" s="80">
        <v>927</v>
      </c>
      <c r="M6" s="93">
        <v>209</v>
      </c>
      <c r="N6" s="144">
        <v>169</v>
      </c>
      <c r="O6" s="81">
        <f>IFERROR(M6/L6,"-")</f>
        <v>0.22545846817691</v>
      </c>
      <c r="P6" s="80">
        <v>2</v>
      </c>
      <c r="Q6" s="80">
        <v>83</v>
      </c>
      <c r="R6" s="81">
        <f>IFERROR(P6/M6,"-")</f>
        <v>0.0095693779904306</v>
      </c>
      <c r="S6" s="82">
        <f>IFERROR(H6/SUM(M6:M6),"-")</f>
        <v>1500</v>
      </c>
      <c r="T6" s="83">
        <v>7</v>
      </c>
      <c r="U6" s="81">
        <f>IF(M6=0,"-",T6/M6)</f>
        <v>0.033492822966507</v>
      </c>
      <c r="V6" s="186">
        <v>57000</v>
      </c>
      <c r="W6" s="187">
        <f>IFERROR(V6/M6,"-")</f>
        <v>272.72727272727</v>
      </c>
      <c r="X6" s="187">
        <f>IFERROR(V6/T6,"-")</f>
        <v>8142.8571428571</v>
      </c>
      <c r="Y6" s="181">
        <f>SUM(V6:V6)-SUM(H6:H6)</f>
        <v>-256500</v>
      </c>
      <c r="Z6" s="85">
        <f>SUM(V6:V6)/SUM(H6:H6)</f>
        <v>0.18181818181818</v>
      </c>
      <c r="AA6" s="78"/>
      <c r="AB6" s="94">
        <v>40</v>
      </c>
      <c r="AC6" s="95">
        <f>IF(M6=0,"",IF(AB6=0,"",(AB6/M6)))</f>
        <v>0.19138755980861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46</v>
      </c>
      <c r="AL6" s="101">
        <f>IF(M6=0,"",IF(AK6=0,"",(AK6/M6)))</f>
        <v>0.2200956937799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20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52</v>
      </c>
      <c r="BD6" s="113">
        <f>IF(M6=0,"",IF(BC6=0,"",(BC6/M6)))</f>
        <v>0.2488038277512</v>
      </c>
      <c r="BE6" s="112">
        <v>2</v>
      </c>
      <c r="BF6" s="114">
        <f>IFERROR(BE6/BC6,"-")</f>
        <v>0.038461538461538</v>
      </c>
      <c r="BG6" s="115">
        <v>16000</v>
      </c>
      <c r="BH6" s="116">
        <f>IFERROR(BG6/BC6,"-")</f>
        <v>307.69230769231</v>
      </c>
      <c r="BI6" s="117"/>
      <c r="BJ6" s="117">
        <v>2</v>
      </c>
      <c r="BK6" s="117">
        <v>38</v>
      </c>
      <c r="BL6" s="119"/>
      <c r="BM6" s="120">
        <f>IF(M6=0,"",IF(BK6=0,"",(BK6/M6)))</f>
        <v>0.18181818181818</v>
      </c>
      <c r="BN6" s="121">
        <v>4</v>
      </c>
      <c r="BO6" s="122">
        <f>IFERROR(BN6/BK6,"-")</f>
        <v>0.10526315789474</v>
      </c>
      <c r="BP6" s="123">
        <v>38000</v>
      </c>
      <c r="BQ6" s="124">
        <f>IFERROR(BP6/BK6,"-")</f>
        <v>1000</v>
      </c>
      <c r="BR6" s="125">
        <v>2</v>
      </c>
      <c r="BS6" s="125">
        <v>1</v>
      </c>
      <c r="BT6" s="125">
        <v>1</v>
      </c>
      <c r="BU6" s="126">
        <v>12</v>
      </c>
      <c r="BV6" s="127">
        <f>IF(M6=0,"",IF(BU6=0,"",(BU6/M6)))</f>
        <v>0.057416267942584</v>
      </c>
      <c r="BW6" s="128">
        <v>1</v>
      </c>
      <c r="BX6" s="129">
        <f>IFERROR(BW6/BU6,"-")</f>
        <v>0.083333333333333</v>
      </c>
      <c r="BY6" s="130">
        <v>3000</v>
      </c>
      <c r="BZ6" s="131">
        <f>IFERROR(BY6/BU6,"-")</f>
        <v>250</v>
      </c>
      <c r="CA6" s="132">
        <v>1</v>
      </c>
      <c r="CB6" s="132"/>
      <c r="CC6" s="132"/>
      <c r="CD6" s="133">
        <v>1</v>
      </c>
      <c r="CE6" s="134">
        <f>IF(M6=0,"",IF(CD6=0,"",(CD6/M6)))</f>
        <v>0.0047846889952153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7</v>
      </c>
      <c r="CN6" s="141">
        <v>57000</v>
      </c>
      <c r="CO6" s="141">
        <v>17000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227</v>
      </c>
      <c r="C7" s="189" t="s">
        <v>224</v>
      </c>
      <c r="D7" s="189"/>
      <c r="E7" s="189" t="s">
        <v>83</v>
      </c>
      <c r="F7" s="89" t="s">
        <v>228</v>
      </c>
      <c r="G7" s="89" t="s">
        <v>226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229</v>
      </c>
      <c r="G10" s="40"/>
      <c r="H10" s="184"/>
      <c r="I10" s="45"/>
      <c r="J10" s="41">
        <f>SUM(J6:J9)</f>
        <v>360</v>
      </c>
      <c r="K10" s="41">
        <f>SUM(K6:K9)</f>
        <v>0</v>
      </c>
      <c r="L10" s="41">
        <f>SUM(L6:L9)</f>
        <v>928</v>
      </c>
      <c r="M10" s="41">
        <f>SUM(M6:M9)</f>
        <v>209</v>
      </c>
      <c r="N10" s="41">
        <f>SUM(N6:N9)</f>
        <v>169</v>
      </c>
      <c r="O10" s="42">
        <f>IFERROR(M10/L10,"-")</f>
        <v>0.22521551724138</v>
      </c>
      <c r="P10" s="77">
        <f>SUM(P6:P9)</f>
        <v>2</v>
      </c>
      <c r="Q10" s="77">
        <f>SUM(Q6:Q9)</f>
        <v>83</v>
      </c>
      <c r="R10" s="42">
        <f>IFERROR(P10/M10,"-")</f>
        <v>0.0095693779904306</v>
      </c>
      <c r="S10" s="43">
        <f>IFERROR(H10/M10,"-")</f>
        <v>0</v>
      </c>
      <c r="T10" s="44">
        <f>SUM(T6:T9)</f>
        <v>7</v>
      </c>
      <c r="U10" s="42">
        <f>IFERROR(T10/M10,"-")</f>
        <v>0.033492822966507</v>
      </c>
      <c r="V10" s="184">
        <f>SUM(V6:V9)</f>
        <v>57000</v>
      </c>
      <c r="W10" s="184">
        <f>IFERROR(V10/M10,"-")</f>
        <v>272.72727272727</v>
      </c>
      <c r="X10" s="184">
        <f>IFERROR(V10/T10,"-")</f>
        <v>8142.8571428571</v>
      </c>
      <c r="Y10" s="184">
        <f>V10-H10</f>
        <v>57000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220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231</v>
      </c>
      <c r="C6" s="189" t="s">
        <v>232</v>
      </c>
      <c r="D6" s="189" t="s">
        <v>233</v>
      </c>
      <c r="E6" s="189" t="s">
        <v>61</v>
      </c>
      <c r="F6" s="89" t="s">
        <v>234</v>
      </c>
      <c r="G6" s="89" t="s">
        <v>226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2.3020799839996</v>
      </c>
      <c r="B7" s="189" t="s">
        <v>235</v>
      </c>
      <c r="C7" s="189" t="s">
        <v>232</v>
      </c>
      <c r="D7" s="189" t="s">
        <v>233</v>
      </c>
      <c r="E7" s="189" t="s">
        <v>61</v>
      </c>
      <c r="F7" s="89" t="s">
        <v>236</v>
      </c>
      <c r="G7" s="89" t="s">
        <v>226</v>
      </c>
      <c r="H7" s="181">
        <v>8639778</v>
      </c>
      <c r="I7" s="80">
        <v>7602</v>
      </c>
      <c r="J7" s="80">
        <v>0</v>
      </c>
      <c r="K7" s="80">
        <v>380877</v>
      </c>
      <c r="L7" s="93">
        <v>3687</v>
      </c>
      <c r="M7" s="81">
        <f>IFERROR(L7/K7,"-")</f>
        <v>0.0096802904874802</v>
      </c>
      <c r="N7" s="80">
        <v>188</v>
      </c>
      <c r="O7" s="80">
        <v>1361</v>
      </c>
      <c r="P7" s="81">
        <f>IFERROR(N7/(L7),"-")</f>
        <v>0.050989964740982</v>
      </c>
      <c r="Q7" s="82">
        <f>IFERROR(H7/SUM(L7:L7),"-")</f>
        <v>2343.3083807974</v>
      </c>
      <c r="R7" s="83">
        <v>464</v>
      </c>
      <c r="S7" s="81">
        <f>IF(L7=0,"-",R7/L7)</f>
        <v>0.12584757255221</v>
      </c>
      <c r="T7" s="186">
        <v>19889460</v>
      </c>
      <c r="U7" s="187">
        <f>IFERROR(T7/L7,"-")</f>
        <v>5394.4833197722</v>
      </c>
      <c r="V7" s="187">
        <f>IFERROR(T7/R7,"-")</f>
        <v>42865.215517241</v>
      </c>
      <c r="W7" s="181">
        <f>SUM(T7:T7)-SUM(H7:H7)</f>
        <v>11249682</v>
      </c>
      <c r="X7" s="85">
        <f>SUM(T7:T7)/SUM(H7:H7)</f>
        <v>2.3020799839996</v>
      </c>
      <c r="Y7" s="78"/>
      <c r="Z7" s="94">
        <v>1</v>
      </c>
      <c r="AA7" s="95">
        <f>IF(L7=0,"",IF(Z7=0,"",(Z7/L7)))</f>
        <v>0.00027122321670735</v>
      </c>
      <c r="AB7" s="94">
        <v>1</v>
      </c>
      <c r="AC7" s="96">
        <f>IFERROR(AB7/Z7,"-")</f>
        <v>1</v>
      </c>
      <c r="AD7" s="97">
        <v>4130</v>
      </c>
      <c r="AE7" s="98">
        <f>IFERROR(AD7/Z7,"-")</f>
        <v>4130</v>
      </c>
      <c r="AF7" s="99"/>
      <c r="AG7" s="99"/>
      <c r="AH7" s="99">
        <v>1</v>
      </c>
      <c r="AI7" s="100">
        <v>98</v>
      </c>
      <c r="AJ7" s="101">
        <f>IF(L7=0,"",IF(AI7=0,"",(AI7/L7)))</f>
        <v>0.02657987523732</v>
      </c>
      <c r="AK7" s="100">
        <v>5</v>
      </c>
      <c r="AL7" s="102">
        <f>IFERROR(AK7/AI7,"-")</f>
        <v>0.051020408163265</v>
      </c>
      <c r="AM7" s="103">
        <v>42000</v>
      </c>
      <c r="AN7" s="104">
        <f>IFERROR(AM7/AI7,"-")</f>
        <v>428.57142857143</v>
      </c>
      <c r="AO7" s="105">
        <v>3</v>
      </c>
      <c r="AP7" s="105">
        <v>1</v>
      </c>
      <c r="AQ7" s="105">
        <v>1</v>
      </c>
      <c r="AR7" s="106">
        <v>24</v>
      </c>
      <c r="AS7" s="107">
        <f>IF(L7=0,"",IF(AR7=0,"",(AR7/L7)))</f>
        <v>0.0065093572009764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222</v>
      </c>
      <c r="BB7" s="113">
        <f>IF(L7=0,"",IF(BA7=0,"",(BA7/L7)))</f>
        <v>0.060211554109032</v>
      </c>
      <c r="BC7" s="112">
        <v>14</v>
      </c>
      <c r="BD7" s="114">
        <f>IFERROR(BC7/BA7,"-")</f>
        <v>0.063063063063063</v>
      </c>
      <c r="BE7" s="115">
        <v>82840</v>
      </c>
      <c r="BF7" s="116">
        <f>IFERROR(BE7/BA7,"-")</f>
        <v>373.15315315315</v>
      </c>
      <c r="BG7" s="117">
        <v>8</v>
      </c>
      <c r="BH7" s="117">
        <v>4</v>
      </c>
      <c r="BI7" s="117">
        <v>2</v>
      </c>
      <c r="BJ7" s="119">
        <v>2191</v>
      </c>
      <c r="BK7" s="120">
        <f>IF(L7=0,"",IF(BJ7=0,"",(BJ7/L7)))</f>
        <v>0.5942500678058</v>
      </c>
      <c r="BL7" s="121">
        <v>242</v>
      </c>
      <c r="BM7" s="122">
        <f>IFERROR(BL7/BJ7,"-")</f>
        <v>0.11045184847102</v>
      </c>
      <c r="BN7" s="123">
        <v>7421600</v>
      </c>
      <c r="BO7" s="124">
        <f>IFERROR(BN7/BJ7,"-")</f>
        <v>3387.3117298037</v>
      </c>
      <c r="BP7" s="125">
        <v>122</v>
      </c>
      <c r="BQ7" s="125">
        <v>36</v>
      </c>
      <c r="BR7" s="125">
        <v>84</v>
      </c>
      <c r="BS7" s="126">
        <v>995</v>
      </c>
      <c r="BT7" s="127">
        <f>IF(L7=0,"",IF(BS7=0,"",(BS7/L7)))</f>
        <v>0.26986710062381</v>
      </c>
      <c r="BU7" s="128">
        <v>176</v>
      </c>
      <c r="BV7" s="129">
        <f>IFERROR(BU7/BS7,"-")</f>
        <v>0.17688442211055</v>
      </c>
      <c r="BW7" s="130">
        <v>11475890</v>
      </c>
      <c r="BX7" s="131">
        <f>IFERROR(BW7/BS7,"-")</f>
        <v>11533.557788945</v>
      </c>
      <c r="BY7" s="132">
        <v>65</v>
      </c>
      <c r="BZ7" s="132">
        <v>34</v>
      </c>
      <c r="CA7" s="132">
        <v>77</v>
      </c>
      <c r="CB7" s="133">
        <v>156</v>
      </c>
      <c r="CC7" s="134">
        <f>IF(L7=0,"",IF(CB7=0,"",(CB7/L7)))</f>
        <v>0.042310821806347</v>
      </c>
      <c r="CD7" s="135">
        <v>26</v>
      </c>
      <c r="CE7" s="136">
        <f>IFERROR(CD7/CB7,"-")</f>
        <v>0.16666666666667</v>
      </c>
      <c r="CF7" s="137">
        <v>863000</v>
      </c>
      <c r="CG7" s="138">
        <f>IFERROR(CF7/CB7,"-")</f>
        <v>5532.0512820513</v>
      </c>
      <c r="CH7" s="139">
        <v>8</v>
      </c>
      <c r="CI7" s="139">
        <v>5</v>
      </c>
      <c r="CJ7" s="139">
        <v>13</v>
      </c>
      <c r="CK7" s="140">
        <v>464</v>
      </c>
      <c r="CL7" s="141">
        <v>19889460</v>
      </c>
      <c r="CM7" s="141">
        <v>1820000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0.93387533608398</v>
      </c>
      <c r="B8" s="189" t="s">
        <v>237</v>
      </c>
      <c r="C8" s="189" t="s">
        <v>232</v>
      </c>
      <c r="D8" s="189" t="s">
        <v>233</v>
      </c>
      <c r="E8" s="189" t="s">
        <v>61</v>
      </c>
      <c r="F8" s="89" t="s">
        <v>238</v>
      </c>
      <c r="G8" s="89" t="s">
        <v>226</v>
      </c>
      <c r="H8" s="181">
        <v>4873038</v>
      </c>
      <c r="I8" s="80">
        <v>3570</v>
      </c>
      <c r="J8" s="80">
        <v>0</v>
      </c>
      <c r="K8" s="80">
        <v>100306</v>
      </c>
      <c r="L8" s="93">
        <v>1962</v>
      </c>
      <c r="M8" s="81">
        <f>IFERROR(L8/K8,"-")</f>
        <v>0.019560145953383</v>
      </c>
      <c r="N8" s="80">
        <v>48</v>
      </c>
      <c r="O8" s="80">
        <v>857</v>
      </c>
      <c r="P8" s="81">
        <f>IFERROR(N8/(L8),"-")</f>
        <v>0.024464831804281</v>
      </c>
      <c r="Q8" s="82">
        <f>IFERROR(H8/SUM(L8:L8),"-")</f>
        <v>2483.7094801223</v>
      </c>
      <c r="R8" s="83">
        <v>196</v>
      </c>
      <c r="S8" s="81">
        <f>IF(L8=0,"-",R8/L8)</f>
        <v>0.099898063200815</v>
      </c>
      <c r="T8" s="186">
        <v>4550810</v>
      </c>
      <c r="U8" s="187">
        <f>IFERROR(T8/L8,"-")</f>
        <v>2319.4750254842</v>
      </c>
      <c r="V8" s="187">
        <f>IFERROR(T8/R8,"-")</f>
        <v>23218.418367347</v>
      </c>
      <c r="W8" s="181">
        <f>SUM(T8:T8)-SUM(H8:H8)</f>
        <v>-322228</v>
      </c>
      <c r="X8" s="85">
        <f>SUM(T8:T8)/SUM(H8:H8)</f>
        <v>0.93387533608398</v>
      </c>
      <c r="Y8" s="78"/>
      <c r="Z8" s="94">
        <v>77</v>
      </c>
      <c r="AA8" s="95">
        <f>IF(L8=0,"",IF(Z8=0,"",(Z8/L8)))</f>
        <v>0.039245667686035</v>
      </c>
      <c r="AB8" s="94">
        <v>4</v>
      </c>
      <c r="AC8" s="96">
        <f>IFERROR(AB8/Z8,"-")</f>
        <v>0.051948051948052</v>
      </c>
      <c r="AD8" s="97">
        <v>16200</v>
      </c>
      <c r="AE8" s="98">
        <f>IFERROR(AD8/Z8,"-")</f>
        <v>210.38961038961</v>
      </c>
      <c r="AF8" s="99">
        <v>2</v>
      </c>
      <c r="AG8" s="99">
        <v>2</v>
      </c>
      <c r="AH8" s="99"/>
      <c r="AI8" s="100">
        <v>358</v>
      </c>
      <c r="AJ8" s="101">
        <f>IF(L8=0,"",IF(AI8=0,"",(AI8/L8)))</f>
        <v>0.18246687054027</v>
      </c>
      <c r="AK8" s="100">
        <v>19</v>
      </c>
      <c r="AL8" s="102">
        <f>IFERROR(AK8/AI8,"-")</f>
        <v>0.053072625698324</v>
      </c>
      <c r="AM8" s="103">
        <v>133200</v>
      </c>
      <c r="AN8" s="104">
        <f>IFERROR(AM8/AI8,"-")</f>
        <v>372.06703910615</v>
      </c>
      <c r="AO8" s="105">
        <v>12</v>
      </c>
      <c r="AP8" s="105">
        <v>4</v>
      </c>
      <c r="AQ8" s="105">
        <v>3</v>
      </c>
      <c r="AR8" s="106">
        <v>243</v>
      </c>
      <c r="AS8" s="107">
        <f>IF(L8=0,"",IF(AR8=0,"",(AR8/L8)))</f>
        <v>0.12385321100917</v>
      </c>
      <c r="AT8" s="106">
        <v>11</v>
      </c>
      <c r="AU8" s="108">
        <f>IFERROR(AT8/AR8,"-")</f>
        <v>0.045267489711934</v>
      </c>
      <c r="AV8" s="109">
        <v>270050</v>
      </c>
      <c r="AW8" s="110">
        <f>IFERROR(AV8/AR8,"-")</f>
        <v>1111.316872428</v>
      </c>
      <c r="AX8" s="111">
        <v>8</v>
      </c>
      <c r="AY8" s="111"/>
      <c r="AZ8" s="111">
        <v>3</v>
      </c>
      <c r="BA8" s="112">
        <v>529</v>
      </c>
      <c r="BB8" s="113">
        <f>IF(L8=0,"",IF(BA8=0,"",(BA8/L8)))</f>
        <v>0.26962283384302</v>
      </c>
      <c r="BC8" s="112">
        <v>51</v>
      </c>
      <c r="BD8" s="114">
        <f>IFERROR(BC8/BA8,"-")</f>
        <v>0.09640831758034</v>
      </c>
      <c r="BE8" s="115">
        <v>1000980</v>
      </c>
      <c r="BF8" s="116">
        <f>IFERROR(BE8/BA8,"-")</f>
        <v>1892.2117202268</v>
      </c>
      <c r="BG8" s="117">
        <v>30</v>
      </c>
      <c r="BH8" s="117">
        <v>8</v>
      </c>
      <c r="BI8" s="117">
        <v>13</v>
      </c>
      <c r="BJ8" s="119">
        <v>542</v>
      </c>
      <c r="BK8" s="120">
        <f>IF(L8=0,"",IF(BJ8=0,"",(BJ8/L8)))</f>
        <v>0.27624872579001</v>
      </c>
      <c r="BL8" s="121">
        <v>73</v>
      </c>
      <c r="BM8" s="122">
        <f>IFERROR(BL8/BJ8,"-")</f>
        <v>0.13468634686347</v>
      </c>
      <c r="BN8" s="123">
        <v>911880</v>
      </c>
      <c r="BO8" s="124">
        <f>IFERROR(BN8/BJ8,"-")</f>
        <v>1682.4354243542</v>
      </c>
      <c r="BP8" s="125">
        <v>35</v>
      </c>
      <c r="BQ8" s="125">
        <v>22</v>
      </c>
      <c r="BR8" s="125">
        <v>16</v>
      </c>
      <c r="BS8" s="126">
        <v>183</v>
      </c>
      <c r="BT8" s="127">
        <f>IF(L8=0,"",IF(BS8=0,"",(BS8/L8)))</f>
        <v>0.093272171253823</v>
      </c>
      <c r="BU8" s="128">
        <v>34</v>
      </c>
      <c r="BV8" s="129">
        <f>IFERROR(BU8/BS8,"-")</f>
        <v>0.18579234972678</v>
      </c>
      <c r="BW8" s="130">
        <v>1726500</v>
      </c>
      <c r="BX8" s="131">
        <f>IFERROR(BW8/BS8,"-")</f>
        <v>9434.4262295082</v>
      </c>
      <c r="BY8" s="132">
        <v>13</v>
      </c>
      <c r="BZ8" s="132">
        <v>4</v>
      </c>
      <c r="CA8" s="132">
        <v>17</v>
      </c>
      <c r="CB8" s="133">
        <v>30</v>
      </c>
      <c r="CC8" s="134">
        <f>IF(L8=0,"",IF(CB8=0,"",(CB8/L8)))</f>
        <v>0.015290519877676</v>
      </c>
      <c r="CD8" s="135">
        <v>4</v>
      </c>
      <c r="CE8" s="136">
        <f>IFERROR(CD8/CB8,"-")</f>
        <v>0.13333333333333</v>
      </c>
      <c r="CF8" s="137">
        <v>492000</v>
      </c>
      <c r="CG8" s="138">
        <f>IFERROR(CF8/CB8,"-")</f>
        <v>16400</v>
      </c>
      <c r="CH8" s="139"/>
      <c r="CI8" s="139">
        <v>1</v>
      </c>
      <c r="CJ8" s="139">
        <v>3</v>
      </c>
      <c r="CK8" s="140">
        <v>196</v>
      </c>
      <c r="CL8" s="141">
        <v>4550810</v>
      </c>
      <c r="CM8" s="141">
        <v>585000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239</v>
      </c>
      <c r="G11" s="40"/>
      <c r="H11" s="184"/>
      <c r="I11" s="41">
        <f>SUM(I6:I10)</f>
        <v>11172</v>
      </c>
      <c r="J11" s="41">
        <f>SUM(J6:J10)</f>
        <v>0</v>
      </c>
      <c r="K11" s="41">
        <f>SUM(K6:K10)</f>
        <v>481183</v>
      </c>
      <c r="L11" s="41">
        <f>SUM(L6:L10)</f>
        <v>5649</v>
      </c>
      <c r="M11" s="42">
        <f>IFERROR(L11/K11,"-")</f>
        <v>0.011739816244547</v>
      </c>
      <c r="N11" s="77">
        <f>SUM(N6:N10)</f>
        <v>236</v>
      </c>
      <c r="O11" s="77">
        <f>SUM(O6:O10)</f>
        <v>2218</v>
      </c>
      <c r="P11" s="42">
        <f>IFERROR(N11/L11,"-")</f>
        <v>0.041777305717826</v>
      </c>
      <c r="Q11" s="43">
        <f>IFERROR(H11/L11,"-")</f>
        <v>0</v>
      </c>
      <c r="R11" s="44">
        <f>SUM(R6:R10)</f>
        <v>660</v>
      </c>
      <c r="S11" s="42">
        <f>IFERROR(R11/L11,"-")</f>
        <v>0.11683483802443</v>
      </c>
      <c r="T11" s="184">
        <f>SUM(T6:T10)</f>
        <v>24440270</v>
      </c>
      <c r="U11" s="184">
        <f>IFERROR(T11/L11,"-")</f>
        <v>4326.4772526111</v>
      </c>
      <c r="V11" s="184">
        <f>IFERROR(T11/R11,"-")</f>
        <v>37030.712121212</v>
      </c>
      <c r="W11" s="184">
        <f>T11-H11</f>
        <v>24440270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