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<sst xmlns="http://schemas.openxmlformats.org/spreadsheetml/2006/main" uniqueCount="112">
  <si>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</si>
  <si>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</si>
  <si>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</si>
  <si>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</si>
  <si>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</si>
  <si>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</si>
  <si>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</si>
  <si>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</si>
  <si>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</si>
  <si>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</si>
  <si>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</si>
  <si>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</si>
  <si>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</si>
  <si>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</si>
  <si>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</si>
  <si>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</si>
  <si>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</si>
  <si>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</si>
  <si>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</si>
  <si>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</si>
  <si>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</si>
  <si>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</si>
  <si>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</si>
  <si>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</si>
  <si>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</si>
  <si>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</si>
  <si>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</si>
  <si>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</si>
  <si>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</si>
  <si>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</si>
  <si>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</si>
  <si>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</si>
  <si>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</si>
  <si>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</si>
  <si>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</si>
  <si>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</si>
  <si>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</si>
  <si>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</si>
  <si>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</si>
  <si>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</si>
  <si>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</si>
  <si>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</si>
  <si>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</si>
  <si>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</si>
  <si>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</si>
  <si>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</si>
  <si>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</si>
  <si>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</si>
  <si>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</si>
  <si>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</si>
  <si>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</si>
  <si>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</si>
  <si>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</si>
  <si>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</si>
  <si>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</si>
  <si>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</si>
  <si>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</si>
  <si>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</si>
  <si>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</si>
  <si>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</si>
  <si>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</si>
  <si>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ad666</t>
  </si>
  <si>
    <t>いろいろ</t>
  </si>
  <si>
    <t>企画枠高宮菜々子さんメインA</t>
  </si>
  <si>
    <t>lp01</t>
  </si>
  <si>
    <t>実話カタログ企画</t>
  </si>
  <si>
    <t>企画枠</t>
  </si>
  <si>
    <t>9月01日(火)</t>
  </si>
  <si>
    <t>ad667</t>
  </si>
  <si>
    <t>空電</t>
  </si>
  <si>
    <t>ad660</t>
  </si>
  <si>
    <t>コアマガジン</t>
  </si>
  <si>
    <t>2P_対談風原稿_ヘスティア</t>
  </si>
  <si>
    <t>実話BUNKA超タブー</t>
  </si>
  <si>
    <t>1C2P</t>
  </si>
  <si>
    <t>9月02日(水)</t>
  </si>
  <si>
    <t>ad661</t>
  </si>
  <si>
    <t>ad662</t>
  </si>
  <si>
    <t>大洋図書</t>
  </si>
  <si>
    <t>5P元祖</t>
  </si>
  <si>
    <t>実話ナックルズGOLD</t>
  </si>
  <si>
    <t>1C5P</t>
  </si>
  <si>
    <t>9月08日(火)</t>
  </si>
  <si>
    <t>ad663</t>
  </si>
  <si>
    <t>ad656</t>
  </si>
  <si>
    <t>徳間書店</t>
  </si>
  <si>
    <t>DVD漫画きよし_袋裏用セリフアレンジ</t>
  </si>
  <si>
    <t>アサヒ芸能.3W火</t>
  </si>
  <si>
    <t>DVD袋裏4C</t>
  </si>
  <si>
    <t>9月15日(火)</t>
  </si>
  <si>
    <t>ad657</t>
  </si>
  <si>
    <t>ad664</t>
  </si>
  <si>
    <t>ナックルズ極ベスト</t>
  </si>
  <si>
    <t>ad665</t>
  </si>
  <si>
    <t>雑誌 TOTAL</t>
  </si>
  <si>
    <t>●DVD 広告</t>
  </si>
  <si>
    <t>pa541</t>
  </si>
  <si>
    <t>楽楽出版</t>
  </si>
  <si>
    <t>DVD4コマ-ヘスティア</t>
  </si>
  <si>
    <t>毎月売</t>
  </si>
  <si>
    <t>EXCITING MAX!SPECIAL</t>
  </si>
  <si>
    <t>DVD袋裏1C+DVDコンテンツ枠</t>
  </si>
  <si>
    <t>9月11日(金)</t>
  </si>
  <si>
    <t>pa542</t>
  </si>
  <si>
    <t>pa543</t>
  </si>
  <si>
    <t>三和出版</t>
  </si>
  <si>
    <t>DVD漫画きよし</t>
  </si>
  <si>
    <t>A4変形、季刊売、CVS、860円、8万部</t>
  </si>
  <si>
    <t>MEN'S DVD</t>
  </si>
  <si>
    <t>DVD貼付面4C1/3P</t>
  </si>
  <si>
    <t>pa544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</si>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</sst>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10</v>
      </c>
      <c r="D6" s="195">
        <v>320000</v>
      </c>
      <c r="E6" s="81">
        <v>641</v>
      </c>
      <c r="F6" s="81">
        <v>365</v>
      </c>
      <c r="G6" s="81">
        <v>556</v>
      </c>
      <c r="H6" s="91">
        <v>131</v>
      </c>
      <c r="I6" s="92">
        <v>3</v>
      </c>
      <c r="J6" s="145">
        <f>H6+I6</f>
        <v>134</v>
      </c>
      <c r="K6" s="82">
        <f>IFERROR(J6/G6,"-")</f>
        <v>0.2410071942446</v>
      </c>
      <c r="L6" s="81">
        <v>12</v>
      </c>
      <c r="M6" s="81">
        <v>24</v>
      </c>
      <c r="N6" s="82">
        <f>IFERROR(L6/J6,"-")</f>
        <v>0.08955223880597</v>
      </c>
      <c r="O6" s="83">
        <f>IFERROR(D6/J6,"-")</f>
        <v>2388.0597014925</v>
      </c>
      <c r="P6" s="84">
        <v>21</v>
      </c>
      <c r="Q6" s="82">
        <f>IFERROR(P6/J6,"-")</f>
        <v>0.15671641791045</v>
      </c>
      <c r="R6" s="200">
        <v>2086000</v>
      </c>
      <c r="S6" s="201">
        <f>IFERROR(R6/J6,"-")</f>
        <v>15567.164179104</v>
      </c>
      <c r="T6" s="201">
        <f>IFERROR(R6/P6,"-")</f>
        <v>99333.333333333</v>
      </c>
      <c r="U6" s="195">
        <f>IFERROR(R6-D6,"-")</f>
        <v>1766000</v>
      </c>
      <c r="V6" s="85">
        <f>R6/D6</f>
        <v>6.51875</v>
      </c>
      <c r="W6" s="79"/>
      <c r="X6" s="144"/>
    </row>
    <row r="7" spans="1:24">
      <c r="A7" s="80"/>
      <c r="B7" s="86" t="s">
        <v>24</v>
      </c>
      <c r="C7" s="86">
        <v>4</v>
      </c>
      <c r="D7" s="195">
        <v>310000</v>
      </c>
      <c r="E7" s="81">
        <v>1259</v>
      </c>
      <c r="F7" s="81">
        <v>816</v>
      </c>
      <c r="G7" s="81">
        <v>1308</v>
      </c>
      <c r="H7" s="91">
        <v>389</v>
      </c>
      <c r="I7" s="92">
        <v>6</v>
      </c>
      <c r="J7" s="145">
        <f>H7+I7</f>
        <v>395</v>
      </c>
      <c r="K7" s="82">
        <f>IFERROR(J7/G7,"-")</f>
        <v>0.3019877675841</v>
      </c>
      <c r="L7" s="81">
        <v>20</v>
      </c>
      <c r="M7" s="81">
        <v>66</v>
      </c>
      <c r="N7" s="82">
        <f>IFERROR(L7/J7,"-")</f>
        <v>0.050632911392405</v>
      </c>
      <c r="O7" s="83">
        <f>IFERROR(D7/J7,"-")</f>
        <v>784.81012658228</v>
      </c>
      <c r="P7" s="84">
        <v>13</v>
      </c>
      <c r="Q7" s="82">
        <f>IFERROR(P7/J7,"-")</f>
        <v>0.032911392405063</v>
      </c>
      <c r="R7" s="200">
        <v>2364000</v>
      </c>
      <c r="S7" s="201">
        <f>IFERROR(R7/J7,"-")</f>
        <v>5984.8101265823</v>
      </c>
      <c r="T7" s="201">
        <f>IFERROR(R7/P7,"-")</f>
        <v>181846.15384615</v>
      </c>
      <c r="U7" s="195">
        <f>IFERROR(R7-D7,"-")</f>
        <v>2054000</v>
      </c>
      <c r="V7" s="85">
        <f>R7/D7</f>
        <v>7.6258064516129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630000</v>
      </c>
      <c r="E10" s="41">
        <f>SUM(E6:E8)</f>
        <v>1900</v>
      </c>
      <c r="F10" s="41">
        <f>SUM(F6:F8)</f>
        <v>1181</v>
      </c>
      <c r="G10" s="41">
        <f>SUM(G6:G8)</f>
        <v>1864</v>
      </c>
      <c r="H10" s="41">
        <f>SUM(H6:H8)</f>
        <v>520</v>
      </c>
      <c r="I10" s="41">
        <f>SUM(I6:I8)</f>
        <v>9</v>
      </c>
      <c r="J10" s="41">
        <f>SUM(J6:J8)</f>
        <v>529</v>
      </c>
      <c r="K10" s="42">
        <f>IFERROR(J10/G10,"-")</f>
        <v>0.2837982832618</v>
      </c>
      <c r="L10" s="78">
        <f>SUM(L6:L8)</f>
        <v>32</v>
      </c>
      <c r="M10" s="78">
        <f>SUM(M6:M8)</f>
        <v>90</v>
      </c>
      <c r="N10" s="42">
        <f>IFERROR(L10/J10,"-")</f>
        <v>0.060491493383743</v>
      </c>
      <c r="O10" s="43">
        <f>IFERROR(D10/J10,"-")</f>
        <v>1190.9262759924</v>
      </c>
      <c r="P10" s="44">
        <f>SUM(P6:P8)</f>
        <v>34</v>
      </c>
      <c r="Q10" s="42">
        <f>IFERROR(P10/J10,"-")</f>
        <v>0.064272211720227</v>
      </c>
      <c r="R10" s="45">
        <f>SUM(R6:R8)</f>
        <v>4450000</v>
      </c>
      <c r="S10" s="45">
        <f>IFERROR(R10/J10,"-")</f>
        <v>8412.0982986767</v>
      </c>
      <c r="T10" s="45">
        <f>IFERROR(R10/P10,"-")</f>
        <v>130882.35294118</v>
      </c>
      <c r="U10" s="46">
        <f>SUM(U6:U8)</f>
        <v>3820000</v>
      </c>
      <c r="V10" s="47">
        <f>IFERROR(R10/D10,"-")</f>
        <v>7.0634920634921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9.1666666666667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60000</v>
      </c>
      <c r="K6" s="81">
        <v>33</v>
      </c>
      <c r="L6" s="81">
        <v>0</v>
      </c>
      <c r="M6" s="81">
        <v>131</v>
      </c>
      <c r="N6" s="91">
        <v>11</v>
      </c>
      <c r="O6" s="92">
        <v>1</v>
      </c>
      <c r="P6" s="93">
        <f>N6+O6</f>
        <v>12</v>
      </c>
      <c r="Q6" s="82">
        <f>IFERROR(P6/M6,"-")</f>
        <v>0.091603053435115</v>
      </c>
      <c r="R6" s="81">
        <v>0</v>
      </c>
      <c r="S6" s="81">
        <v>2</v>
      </c>
      <c r="T6" s="82">
        <f>IFERROR(S6/(O6+P6),"-")</f>
        <v>0.15384615384615</v>
      </c>
      <c r="U6" s="182">
        <f>IFERROR(J6/SUM(P6:P7),"-")</f>
        <v>1395.3488372093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490000</v>
      </c>
      <c r="AB6" s="85">
        <f>SUM(X6:X7)/SUM(J6:J7)</f>
        <v>9.1666666666667</v>
      </c>
      <c r="AC6" s="79"/>
      <c r="AD6" s="94">
        <v>2</v>
      </c>
      <c r="AE6" s="95">
        <f>IF(P6=0,"",IF(AD6=0,"",(AD6/P6)))</f>
        <v>0.16666666666667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2</v>
      </c>
      <c r="AN6" s="101">
        <f>IF(P6=0,"",IF(AM6=0,"",(AM6/P6)))</f>
        <v>0.16666666666667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0.083333333333333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6</v>
      </c>
      <c r="BO6" s="120">
        <f>IF(P6=0,"",IF(BN6=0,"",(BN6/P6)))</f>
        <v>0.5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0.083333333333333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259</v>
      </c>
      <c r="L7" s="81">
        <v>164</v>
      </c>
      <c r="M7" s="81">
        <v>99</v>
      </c>
      <c r="N7" s="91">
        <v>31</v>
      </c>
      <c r="O7" s="92">
        <v>0</v>
      </c>
      <c r="P7" s="93">
        <f>N7+O7</f>
        <v>31</v>
      </c>
      <c r="Q7" s="82">
        <f>IFERROR(P7/M7,"-")</f>
        <v>0.31313131313131</v>
      </c>
      <c r="R7" s="81">
        <v>5</v>
      </c>
      <c r="S7" s="81">
        <v>2</v>
      </c>
      <c r="T7" s="82">
        <f>IFERROR(S7/(O7+P7),"-")</f>
        <v>0.064516129032258</v>
      </c>
      <c r="U7" s="182"/>
      <c r="V7" s="84">
        <v>6</v>
      </c>
      <c r="W7" s="82">
        <f>IF(P7=0,"-",V7/P7)</f>
        <v>0.19354838709677</v>
      </c>
      <c r="X7" s="186">
        <v>550000</v>
      </c>
      <c r="Y7" s="187">
        <f>IFERROR(X7/P7,"-")</f>
        <v>17741.935483871</v>
      </c>
      <c r="Z7" s="187">
        <f>IFERROR(X7/V7,"-")</f>
        <v>91666.666666667</v>
      </c>
      <c r="AA7" s="188"/>
      <c r="AB7" s="85"/>
      <c r="AC7" s="79"/>
      <c r="AD7" s="94">
        <v>1</v>
      </c>
      <c r="AE7" s="95">
        <f>IF(P7=0,"",IF(AD7=0,"",(AD7/P7)))</f>
        <v>0.032258064516129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5</v>
      </c>
      <c r="AN7" s="101">
        <f>IF(P7=0,"",IF(AM7=0,"",(AM7/P7)))</f>
        <v>0.16129032258065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4</v>
      </c>
      <c r="AW7" s="107">
        <f>IF(P7=0,"",IF(AV7=0,"",(AV7/P7)))</f>
        <v>0.12903225806452</v>
      </c>
      <c r="AX7" s="106">
        <v>2</v>
      </c>
      <c r="AY7" s="108">
        <f>IFERROR(AX7/AV7,"-")</f>
        <v>0.5</v>
      </c>
      <c r="AZ7" s="109">
        <v>185000</v>
      </c>
      <c r="BA7" s="110">
        <f>IFERROR(AZ7/AV7,"-")</f>
        <v>46250</v>
      </c>
      <c r="BB7" s="111"/>
      <c r="BC7" s="111"/>
      <c r="BD7" s="111">
        <v>2</v>
      </c>
      <c r="BE7" s="112">
        <v>9</v>
      </c>
      <c r="BF7" s="113">
        <f>IF(P7=0,"",IF(BE7=0,"",(BE7/P7)))</f>
        <v>0.29032258064516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11</v>
      </c>
      <c r="BO7" s="120">
        <f>IF(P7=0,"",IF(BN7=0,"",(BN7/P7)))</f>
        <v>0.35483870967742</v>
      </c>
      <c r="BP7" s="121">
        <v>4</v>
      </c>
      <c r="BQ7" s="122">
        <f>IFERROR(BP7/BN7,"-")</f>
        <v>0.36363636363636</v>
      </c>
      <c r="BR7" s="123">
        <v>372000</v>
      </c>
      <c r="BS7" s="124">
        <f>IFERROR(BR7/BN7,"-")</f>
        <v>33818.181818182</v>
      </c>
      <c r="BT7" s="125">
        <v>1</v>
      </c>
      <c r="BU7" s="125">
        <v>2</v>
      </c>
      <c r="BV7" s="125">
        <v>1</v>
      </c>
      <c r="BW7" s="126">
        <v>1</v>
      </c>
      <c r="BX7" s="127">
        <f>IF(P7=0,"",IF(BW7=0,"",(BW7/P7)))</f>
        <v>0.032258064516129</v>
      </c>
      <c r="BY7" s="128">
        <v>1</v>
      </c>
      <c r="BZ7" s="129">
        <f>IFERROR(BY7/BW7,"-")</f>
        <v>1</v>
      </c>
      <c r="CA7" s="130">
        <v>3000</v>
      </c>
      <c r="CB7" s="131">
        <f>IFERROR(CA7/BW7,"-")</f>
        <v>3000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6</v>
      </c>
      <c r="CP7" s="141">
        <v>550000</v>
      </c>
      <c r="CQ7" s="141">
        <v>351000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4.075</v>
      </c>
      <c r="B8" s="203" t="s">
        <v>70</v>
      </c>
      <c r="C8" s="203" t="s">
        <v>71</v>
      </c>
      <c r="D8" s="203" t="s">
        <v>72</v>
      </c>
      <c r="E8" s="203"/>
      <c r="F8" s="203" t="s">
        <v>64</v>
      </c>
      <c r="G8" s="203" t="s">
        <v>73</v>
      </c>
      <c r="H8" s="90" t="s">
        <v>74</v>
      </c>
      <c r="I8" s="90" t="s">
        <v>75</v>
      </c>
      <c r="J8" s="188">
        <v>40000</v>
      </c>
      <c r="K8" s="81">
        <v>0</v>
      </c>
      <c r="L8" s="81">
        <v>0</v>
      </c>
      <c r="M8" s="81">
        <v>4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>
        <f>IFERROR(J8/SUM(P8:P9),"-")</f>
        <v>6666.6666666667</v>
      </c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>
        <f>SUM(X8:X9)-SUM(J8:J9)</f>
        <v>123000</v>
      </c>
      <c r="AB8" s="85">
        <f>SUM(X8:X9)/SUM(J8:J9)</f>
        <v>4.075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20</v>
      </c>
      <c r="L9" s="81">
        <v>15</v>
      </c>
      <c r="M9" s="81">
        <v>10</v>
      </c>
      <c r="N9" s="91">
        <v>6</v>
      </c>
      <c r="O9" s="92">
        <v>0</v>
      </c>
      <c r="P9" s="93">
        <f>N9+O9</f>
        <v>6</v>
      </c>
      <c r="Q9" s="82">
        <f>IFERROR(P9/M9,"-")</f>
        <v>0.6</v>
      </c>
      <c r="R9" s="81">
        <v>1</v>
      </c>
      <c r="S9" s="81">
        <v>1</v>
      </c>
      <c r="T9" s="82">
        <f>IFERROR(S9/(O9+P9),"-")</f>
        <v>0.16666666666667</v>
      </c>
      <c r="U9" s="182"/>
      <c r="V9" s="84">
        <v>2</v>
      </c>
      <c r="W9" s="82">
        <f>IF(P9=0,"-",V9/P9)</f>
        <v>0.33333333333333</v>
      </c>
      <c r="X9" s="186">
        <v>163000</v>
      </c>
      <c r="Y9" s="187">
        <f>IFERROR(X9/P9,"-")</f>
        <v>27166.666666667</v>
      </c>
      <c r="Z9" s="187">
        <f>IFERROR(X9/V9,"-")</f>
        <v>81500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3</v>
      </c>
      <c r="BO9" s="120">
        <f>IF(P9=0,"",IF(BN9=0,"",(BN9/P9)))</f>
        <v>0.5</v>
      </c>
      <c r="BP9" s="121">
        <v>1</v>
      </c>
      <c r="BQ9" s="122">
        <f>IFERROR(BP9/BN9,"-")</f>
        <v>0.33333333333333</v>
      </c>
      <c r="BR9" s="123">
        <v>160000</v>
      </c>
      <c r="BS9" s="124">
        <f>IFERROR(BR9/BN9,"-")</f>
        <v>53333.333333333</v>
      </c>
      <c r="BT9" s="125"/>
      <c r="BU9" s="125"/>
      <c r="BV9" s="125">
        <v>1</v>
      </c>
      <c r="BW9" s="126">
        <v>1</v>
      </c>
      <c r="BX9" s="127">
        <f>IF(P9=0,"",IF(BW9=0,"",(BW9/P9)))</f>
        <v>0.16666666666667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2</v>
      </c>
      <c r="CG9" s="134">
        <f>IF(P9=0,"",IF(CF9=0,"",(CF9/P9)))</f>
        <v>0.33333333333333</v>
      </c>
      <c r="CH9" s="135">
        <v>1</v>
      </c>
      <c r="CI9" s="136">
        <f>IFERROR(CH9/CF9,"-")</f>
        <v>0.5</v>
      </c>
      <c r="CJ9" s="137">
        <v>3000</v>
      </c>
      <c r="CK9" s="138">
        <f>IFERROR(CJ9/CF9,"-")</f>
        <v>1500</v>
      </c>
      <c r="CL9" s="139">
        <v>1</v>
      </c>
      <c r="CM9" s="139"/>
      <c r="CN9" s="139"/>
      <c r="CO9" s="140">
        <v>2</v>
      </c>
      <c r="CP9" s="141">
        <v>163000</v>
      </c>
      <c r="CQ9" s="141">
        <v>160000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0.7</v>
      </c>
      <c r="B10" s="203" t="s">
        <v>77</v>
      </c>
      <c r="C10" s="203" t="s">
        <v>78</v>
      </c>
      <c r="D10" s="203" t="s">
        <v>79</v>
      </c>
      <c r="E10" s="203"/>
      <c r="F10" s="203" t="s">
        <v>64</v>
      </c>
      <c r="G10" s="203" t="s">
        <v>80</v>
      </c>
      <c r="H10" s="90" t="s">
        <v>81</v>
      </c>
      <c r="I10" s="90" t="s">
        <v>82</v>
      </c>
      <c r="J10" s="188">
        <v>70000</v>
      </c>
      <c r="K10" s="81">
        <v>7</v>
      </c>
      <c r="L10" s="81">
        <v>0</v>
      </c>
      <c r="M10" s="81">
        <v>26</v>
      </c>
      <c r="N10" s="91">
        <v>2</v>
      </c>
      <c r="O10" s="92">
        <v>0</v>
      </c>
      <c r="P10" s="93">
        <f>N10+O10</f>
        <v>2</v>
      </c>
      <c r="Q10" s="82">
        <f>IFERROR(P10/M10,"-")</f>
        <v>0.076923076923077</v>
      </c>
      <c r="R10" s="81">
        <v>0</v>
      </c>
      <c r="S10" s="81">
        <v>1</v>
      </c>
      <c r="T10" s="82">
        <f>IFERROR(S10/(O10+P10),"-")</f>
        <v>0.5</v>
      </c>
      <c r="U10" s="182">
        <f>IFERROR(J10/SUM(P10:P11),"-")</f>
        <v>2500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-21000</v>
      </c>
      <c r="AB10" s="85">
        <f>SUM(X10:X11)/SUM(J10:J11)</f>
        <v>0.7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</v>
      </c>
      <c r="BO10" s="120">
        <f>IF(P10=0,"",IF(BN10=0,"",(BN10/P10)))</f>
        <v>0.5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83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133</v>
      </c>
      <c r="L11" s="81">
        <v>73</v>
      </c>
      <c r="M11" s="81">
        <v>47</v>
      </c>
      <c r="N11" s="91">
        <v>26</v>
      </c>
      <c r="O11" s="92">
        <v>0</v>
      </c>
      <c r="P11" s="93">
        <f>N11+O11</f>
        <v>26</v>
      </c>
      <c r="Q11" s="82">
        <f>IFERROR(P11/M11,"-")</f>
        <v>0.5531914893617</v>
      </c>
      <c r="R11" s="81">
        <v>2</v>
      </c>
      <c r="S11" s="81">
        <v>3</v>
      </c>
      <c r="T11" s="82">
        <f>IFERROR(S11/(O11+P11),"-")</f>
        <v>0.11538461538462</v>
      </c>
      <c r="U11" s="182"/>
      <c r="V11" s="84">
        <v>3</v>
      </c>
      <c r="W11" s="82">
        <f>IF(P11=0,"-",V11/P11)</f>
        <v>0.11538461538462</v>
      </c>
      <c r="X11" s="186">
        <v>49000</v>
      </c>
      <c r="Y11" s="187">
        <f>IFERROR(X11/P11,"-")</f>
        <v>1884.6153846154</v>
      </c>
      <c r="Z11" s="187">
        <f>IFERROR(X11/V11,"-")</f>
        <v>16333.333333333</v>
      </c>
      <c r="AA11" s="188"/>
      <c r="AB11" s="85"/>
      <c r="AC11" s="79"/>
      <c r="AD11" s="94">
        <v>1</v>
      </c>
      <c r="AE11" s="95">
        <f>IF(P11=0,"",IF(AD11=0,"",(AD11/P11)))</f>
        <v>0.038461538461538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3</v>
      </c>
      <c r="AW11" s="107">
        <f>IF(P11=0,"",IF(AV11=0,"",(AV11/P11)))</f>
        <v>0.11538461538462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6</v>
      </c>
      <c r="BF11" s="113">
        <f>IF(P11=0,"",IF(BE11=0,"",(BE11/P11)))</f>
        <v>0.23076923076923</v>
      </c>
      <c r="BG11" s="112">
        <v>2</v>
      </c>
      <c r="BH11" s="114">
        <f>IFERROR(BG11/BE11,"-")</f>
        <v>0.33333333333333</v>
      </c>
      <c r="BI11" s="115">
        <v>11000</v>
      </c>
      <c r="BJ11" s="116">
        <f>IFERROR(BI11/BE11,"-")</f>
        <v>1833.3333333333</v>
      </c>
      <c r="BK11" s="117">
        <v>1</v>
      </c>
      <c r="BL11" s="117">
        <v>1</v>
      </c>
      <c r="BM11" s="117"/>
      <c r="BN11" s="119">
        <v>10</v>
      </c>
      <c r="BO11" s="120">
        <f>IF(P11=0,"",IF(BN11=0,"",(BN11/P11)))</f>
        <v>0.38461538461538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5</v>
      </c>
      <c r="BX11" s="127">
        <f>IF(P11=0,"",IF(BW11=0,"",(BW11/P11)))</f>
        <v>0.19230769230769</v>
      </c>
      <c r="BY11" s="128">
        <v>1</v>
      </c>
      <c r="BZ11" s="129">
        <f>IFERROR(BY11/BW11,"-")</f>
        <v>0.2</v>
      </c>
      <c r="CA11" s="130">
        <v>3000</v>
      </c>
      <c r="CB11" s="131">
        <f>IFERROR(CA11/BW11,"-")</f>
        <v>600</v>
      </c>
      <c r="CC11" s="132">
        <v>1</v>
      </c>
      <c r="CD11" s="132"/>
      <c r="CE11" s="132"/>
      <c r="CF11" s="133">
        <v>1</v>
      </c>
      <c r="CG11" s="134">
        <f>IF(P11=0,"",IF(CF11=0,"",(CF11/P11)))</f>
        <v>0.038461538461538</v>
      </c>
      <c r="CH11" s="135">
        <v>1</v>
      </c>
      <c r="CI11" s="136">
        <f>IFERROR(CH11/CF11,"-")</f>
        <v>1</v>
      </c>
      <c r="CJ11" s="137">
        <v>41000</v>
      </c>
      <c r="CK11" s="138">
        <f>IFERROR(CJ11/CF11,"-")</f>
        <v>41000</v>
      </c>
      <c r="CL11" s="139"/>
      <c r="CM11" s="139"/>
      <c r="CN11" s="139">
        <v>1</v>
      </c>
      <c r="CO11" s="140">
        <v>3</v>
      </c>
      <c r="CP11" s="141">
        <v>49000</v>
      </c>
      <c r="CQ11" s="141">
        <v>41000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17.066666666667</v>
      </c>
      <c r="B12" s="203" t="s">
        <v>84</v>
      </c>
      <c r="C12" s="203" t="s">
        <v>85</v>
      </c>
      <c r="D12" s="203" t="s">
        <v>86</v>
      </c>
      <c r="E12" s="203"/>
      <c r="F12" s="203" t="s">
        <v>64</v>
      </c>
      <c r="G12" s="203" t="s">
        <v>87</v>
      </c>
      <c r="H12" s="90" t="s">
        <v>88</v>
      </c>
      <c r="I12" s="90" t="s">
        <v>89</v>
      </c>
      <c r="J12" s="188">
        <v>75000</v>
      </c>
      <c r="K12" s="81">
        <v>33</v>
      </c>
      <c r="L12" s="81">
        <v>0</v>
      </c>
      <c r="M12" s="81">
        <v>170</v>
      </c>
      <c r="N12" s="91">
        <v>12</v>
      </c>
      <c r="O12" s="92">
        <v>2</v>
      </c>
      <c r="P12" s="93">
        <f>N12+O12</f>
        <v>14</v>
      </c>
      <c r="Q12" s="82">
        <f>IFERROR(P12/M12,"-")</f>
        <v>0.082352941176471</v>
      </c>
      <c r="R12" s="81">
        <v>1</v>
      </c>
      <c r="S12" s="81">
        <v>4</v>
      </c>
      <c r="T12" s="82">
        <f>IFERROR(S12/(O12+P12),"-")</f>
        <v>0.25</v>
      </c>
      <c r="U12" s="182">
        <f>IFERROR(J12/SUM(P12:P13),"-")</f>
        <v>2419.3548387097</v>
      </c>
      <c r="V12" s="84">
        <v>2</v>
      </c>
      <c r="W12" s="82">
        <f>IF(P12=0,"-",V12/P12)</f>
        <v>0.14285714285714</v>
      </c>
      <c r="X12" s="186">
        <v>1098000</v>
      </c>
      <c r="Y12" s="187">
        <f>IFERROR(X12/P12,"-")</f>
        <v>78428.571428571</v>
      </c>
      <c r="Z12" s="187">
        <f>IFERROR(X12/V12,"-")</f>
        <v>549000</v>
      </c>
      <c r="AA12" s="188">
        <f>SUM(X12:X13)-SUM(J12:J13)</f>
        <v>1205000</v>
      </c>
      <c r="AB12" s="85">
        <f>SUM(X12:X13)/SUM(J12:J13)</f>
        <v>17.066666666667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3</v>
      </c>
      <c r="AN12" s="101">
        <f>IF(P12=0,"",IF(AM12=0,"",(AM12/P12)))</f>
        <v>0.21428571428571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1</v>
      </c>
      <c r="AW12" s="107">
        <f>IF(P12=0,"",IF(AV12=0,"",(AV12/P12)))</f>
        <v>0.071428571428571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2</v>
      </c>
      <c r="BF12" s="113">
        <f>IF(P12=0,"",IF(BE12=0,"",(BE12/P12)))</f>
        <v>0.14285714285714</v>
      </c>
      <c r="BG12" s="112">
        <v>1</v>
      </c>
      <c r="BH12" s="114">
        <f>IFERROR(BG12/BE12,"-")</f>
        <v>0.5</v>
      </c>
      <c r="BI12" s="115">
        <v>88000</v>
      </c>
      <c r="BJ12" s="116">
        <f>IFERROR(BI12/BE12,"-")</f>
        <v>44000</v>
      </c>
      <c r="BK12" s="117"/>
      <c r="BL12" s="117"/>
      <c r="BM12" s="117">
        <v>1</v>
      </c>
      <c r="BN12" s="119">
        <v>3</v>
      </c>
      <c r="BO12" s="120">
        <f>IF(P12=0,"",IF(BN12=0,"",(BN12/P12)))</f>
        <v>0.21428571428571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4</v>
      </c>
      <c r="BX12" s="127">
        <f>IF(P12=0,"",IF(BW12=0,"",(BW12/P12)))</f>
        <v>0.28571428571429</v>
      </c>
      <c r="BY12" s="128">
        <v>1</v>
      </c>
      <c r="BZ12" s="129">
        <f>IFERROR(BY12/BW12,"-")</f>
        <v>0.25</v>
      </c>
      <c r="CA12" s="130">
        <v>1010000</v>
      </c>
      <c r="CB12" s="131">
        <f>IFERROR(CA12/BW12,"-")</f>
        <v>252500</v>
      </c>
      <c r="CC12" s="132"/>
      <c r="CD12" s="132"/>
      <c r="CE12" s="132">
        <v>1</v>
      </c>
      <c r="CF12" s="133">
        <v>1</v>
      </c>
      <c r="CG12" s="134">
        <f>IF(P12=0,"",IF(CF12=0,"",(CF12/P12)))</f>
        <v>0.071428571428571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2</v>
      </c>
      <c r="CP12" s="141">
        <v>1098000</v>
      </c>
      <c r="CQ12" s="141">
        <v>1010000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90</v>
      </c>
      <c r="C13" s="203"/>
      <c r="D13" s="203"/>
      <c r="E13" s="203"/>
      <c r="F13" s="203" t="s">
        <v>69</v>
      </c>
      <c r="G13" s="203"/>
      <c r="H13" s="90"/>
      <c r="I13" s="90"/>
      <c r="J13" s="188"/>
      <c r="K13" s="81">
        <v>77</v>
      </c>
      <c r="L13" s="81">
        <v>59</v>
      </c>
      <c r="M13" s="81">
        <v>22</v>
      </c>
      <c r="N13" s="91">
        <v>17</v>
      </c>
      <c r="O13" s="92">
        <v>0</v>
      </c>
      <c r="P13" s="93">
        <f>N13+O13</f>
        <v>17</v>
      </c>
      <c r="Q13" s="82">
        <f>IFERROR(P13/M13,"-")</f>
        <v>0.77272727272727</v>
      </c>
      <c r="R13" s="81">
        <v>2</v>
      </c>
      <c r="S13" s="81">
        <v>3</v>
      </c>
      <c r="T13" s="82">
        <f>IFERROR(S13/(O13+P13),"-")</f>
        <v>0.17647058823529</v>
      </c>
      <c r="U13" s="182"/>
      <c r="V13" s="84">
        <v>5</v>
      </c>
      <c r="W13" s="82">
        <f>IF(P13=0,"-",V13/P13)</f>
        <v>0.29411764705882</v>
      </c>
      <c r="X13" s="186">
        <v>182000</v>
      </c>
      <c r="Y13" s="187">
        <f>IFERROR(X13/P13,"-")</f>
        <v>10705.882352941</v>
      </c>
      <c r="Z13" s="187">
        <f>IFERROR(X13/V13,"-")</f>
        <v>36400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0.058823529411765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0.058823529411765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11</v>
      </c>
      <c r="BO13" s="120">
        <f>IF(P13=0,"",IF(BN13=0,"",(BN13/P13)))</f>
        <v>0.64705882352941</v>
      </c>
      <c r="BP13" s="121">
        <v>3</v>
      </c>
      <c r="BQ13" s="122">
        <f>IFERROR(BP13/BN13,"-")</f>
        <v>0.27272727272727</v>
      </c>
      <c r="BR13" s="123">
        <v>52000</v>
      </c>
      <c r="BS13" s="124">
        <f>IFERROR(BR13/BN13,"-")</f>
        <v>4727.2727272727</v>
      </c>
      <c r="BT13" s="125">
        <v>1</v>
      </c>
      <c r="BU13" s="125"/>
      <c r="BV13" s="125">
        <v>2</v>
      </c>
      <c r="BW13" s="126">
        <v>2</v>
      </c>
      <c r="BX13" s="127">
        <f>IF(P13=0,"",IF(BW13=0,"",(BW13/P13)))</f>
        <v>0.11764705882353</v>
      </c>
      <c r="BY13" s="128">
        <v>1</v>
      </c>
      <c r="BZ13" s="129">
        <f>IFERROR(BY13/BW13,"-")</f>
        <v>0.5</v>
      </c>
      <c r="CA13" s="130">
        <v>50000</v>
      </c>
      <c r="CB13" s="131">
        <f>IFERROR(CA13/BW13,"-")</f>
        <v>25000</v>
      </c>
      <c r="CC13" s="132"/>
      <c r="CD13" s="132"/>
      <c r="CE13" s="132">
        <v>1</v>
      </c>
      <c r="CF13" s="133">
        <v>2</v>
      </c>
      <c r="CG13" s="134">
        <f>IF(P13=0,"",IF(CF13=0,"",(CF13/P13)))</f>
        <v>0.11764705882353</v>
      </c>
      <c r="CH13" s="135">
        <v>1</v>
      </c>
      <c r="CI13" s="136">
        <f>IFERROR(CH13/CF13,"-")</f>
        <v>0.5</v>
      </c>
      <c r="CJ13" s="137">
        <v>80000</v>
      </c>
      <c r="CK13" s="138">
        <f>IFERROR(CJ13/CF13,"-")</f>
        <v>40000</v>
      </c>
      <c r="CL13" s="139"/>
      <c r="CM13" s="139"/>
      <c r="CN13" s="139">
        <v>1</v>
      </c>
      <c r="CO13" s="140">
        <v>5</v>
      </c>
      <c r="CP13" s="141">
        <v>182000</v>
      </c>
      <c r="CQ13" s="141">
        <v>80000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0.58666666666667</v>
      </c>
      <c r="B14" s="203" t="s">
        <v>91</v>
      </c>
      <c r="C14" s="203" t="s">
        <v>78</v>
      </c>
      <c r="D14" s="203" t="s">
        <v>79</v>
      </c>
      <c r="E14" s="203"/>
      <c r="F14" s="203" t="s">
        <v>64</v>
      </c>
      <c r="G14" s="203" t="s">
        <v>92</v>
      </c>
      <c r="H14" s="90" t="s">
        <v>81</v>
      </c>
      <c r="I14" s="90" t="s">
        <v>89</v>
      </c>
      <c r="J14" s="188">
        <v>75000</v>
      </c>
      <c r="K14" s="81">
        <v>11</v>
      </c>
      <c r="L14" s="81">
        <v>0</v>
      </c>
      <c r="M14" s="81">
        <v>21</v>
      </c>
      <c r="N14" s="91">
        <v>9</v>
      </c>
      <c r="O14" s="92">
        <v>0</v>
      </c>
      <c r="P14" s="93">
        <f>N14+O14</f>
        <v>9</v>
      </c>
      <c r="Q14" s="82">
        <f>IFERROR(P14/M14,"-")</f>
        <v>0.42857142857143</v>
      </c>
      <c r="R14" s="81">
        <v>1</v>
      </c>
      <c r="S14" s="81">
        <v>4</v>
      </c>
      <c r="T14" s="82">
        <f>IFERROR(S14/(O14+P14),"-")</f>
        <v>0.44444444444444</v>
      </c>
      <c r="U14" s="182">
        <f>IFERROR(J14/SUM(P14:P15),"-")</f>
        <v>2884.6153846154</v>
      </c>
      <c r="V14" s="84">
        <v>1</v>
      </c>
      <c r="W14" s="82">
        <f>IF(P14=0,"-",V14/P14)</f>
        <v>0.11111111111111</v>
      </c>
      <c r="X14" s="186">
        <v>13000</v>
      </c>
      <c r="Y14" s="187">
        <f>IFERROR(X14/P14,"-")</f>
        <v>1444.4444444444</v>
      </c>
      <c r="Z14" s="187">
        <f>IFERROR(X14/V14,"-")</f>
        <v>13000</v>
      </c>
      <c r="AA14" s="188">
        <f>SUM(X14:X15)-SUM(J14:J15)</f>
        <v>-31000</v>
      </c>
      <c r="AB14" s="85">
        <f>SUM(X14:X15)/SUM(J14:J15)</f>
        <v>0.58666666666667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0.11111111111111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1</v>
      </c>
      <c r="AW14" s="107">
        <f>IF(P14=0,"",IF(AV14=0,"",(AV14/P14)))</f>
        <v>0.11111111111111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4</v>
      </c>
      <c r="BF14" s="113">
        <f>IF(P14=0,"",IF(BE14=0,"",(BE14/P14)))</f>
        <v>0.44444444444444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0.11111111111111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0.22222222222222</v>
      </c>
      <c r="BY14" s="128">
        <v>1</v>
      </c>
      <c r="BZ14" s="129">
        <f>IFERROR(BY14/BW14,"-")</f>
        <v>0.5</v>
      </c>
      <c r="CA14" s="130">
        <v>13000</v>
      </c>
      <c r="CB14" s="131">
        <f>IFERROR(CA14/BW14,"-")</f>
        <v>6500</v>
      </c>
      <c r="CC14" s="132"/>
      <c r="CD14" s="132"/>
      <c r="CE14" s="132">
        <v>1</v>
      </c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13000</v>
      </c>
      <c r="CQ14" s="141">
        <v>13000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93</v>
      </c>
      <c r="C15" s="203"/>
      <c r="D15" s="203"/>
      <c r="E15" s="203"/>
      <c r="F15" s="203" t="s">
        <v>69</v>
      </c>
      <c r="G15" s="203"/>
      <c r="H15" s="90"/>
      <c r="I15" s="90"/>
      <c r="J15" s="188"/>
      <c r="K15" s="81">
        <v>68</v>
      </c>
      <c r="L15" s="81">
        <v>54</v>
      </c>
      <c r="M15" s="81">
        <v>26</v>
      </c>
      <c r="N15" s="91">
        <v>17</v>
      </c>
      <c r="O15" s="92">
        <v>0</v>
      </c>
      <c r="P15" s="93">
        <f>N15+O15</f>
        <v>17</v>
      </c>
      <c r="Q15" s="82">
        <f>IFERROR(P15/M15,"-")</f>
        <v>0.65384615384615</v>
      </c>
      <c r="R15" s="81">
        <v>0</v>
      </c>
      <c r="S15" s="81">
        <v>4</v>
      </c>
      <c r="T15" s="82">
        <f>IFERROR(S15/(O15+P15),"-")</f>
        <v>0.23529411764706</v>
      </c>
      <c r="U15" s="182"/>
      <c r="V15" s="84">
        <v>2</v>
      </c>
      <c r="W15" s="82">
        <f>IF(P15=0,"-",V15/P15)</f>
        <v>0.11764705882353</v>
      </c>
      <c r="X15" s="186">
        <v>31000</v>
      </c>
      <c r="Y15" s="187">
        <f>IFERROR(X15/P15,"-")</f>
        <v>1823.5294117647</v>
      </c>
      <c r="Z15" s="187">
        <f>IFERROR(X15/V15,"-")</f>
        <v>15500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4</v>
      </c>
      <c r="AN15" s="101">
        <f>IF(P15=0,"",IF(AM15=0,"",(AM15/P15)))</f>
        <v>0.23529411764706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2</v>
      </c>
      <c r="AW15" s="107">
        <f>IF(P15=0,"",IF(AV15=0,"",(AV15/P15)))</f>
        <v>0.11764705882353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6</v>
      </c>
      <c r="BF15" s="113">
        <f>IF(P15=0,"",IF(BE15=0,"",(BE15/P15)))</f>
        <v>0.35294117647059</v>
      </c>
      <c r="BG15" s="112">
        <v>1</v>
      </c>
      <c r="BH15" s="114">
        <f>IFERROR(BG15/BE15,"-")</f>
        <v>0.16666666666667</v>
      </c>
      <c r="BI15" s="115">
        <v>23000</v>
      </c>
      <c r="BJ15" s="116">
        <f>IFERROR(BI15/BE15,"-")</f>
        <v>3833.3333333333</v>
      </c>
      <c r="BK15" s="117"/>
      <c r="BL15" s="117"/>
      <c r="BM15" s="117">
        <v>1</v>
      </c>
      <c r="BN15" s="119">
        <v>3</v>
      </c>
      <c r="BO15" s="120">
        <f>IF(P15=0,"",IF(BN15=0,"",(BN15/P15)))</f>
        <v>0.17647058823529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2</v>
      </c>
      <c r="BX15" s="127">
        <f>IF(P15=0,"",IF(BW15=0,"",(BW15/P15)))</f>
        <v>0.11764705882353</v>
      </c>
      <c r="BY15" s="128">
        <v>1</v>
      </c>
      <c r="BZ15" s="129">
        <f>IFERROR(BY15/BW15,"-")</f>
        <v>0.5</v>
      </c>
      <c r="CA15" s="130">
        <v>8000</v>
      </c>
      <c r="CB15" s="131">
        <f>IFERROR(CA15/BW15,"-")</f>
        <v>4000</v>
      </c>
      <c r="CC15" s="132"/>
      <c r="CD15" s="132">
        <v>1</v>
      </c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31000</v>
      </c>
      <c r="CQ15" s="141">
        <v>23000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30"/>
      <c r="B16" s="87"/>
      <c r="C16" s="88"/>
      <c r="D16" s="88"/>
      <c r="E16" s="88"/>
      <c r="F16" s="89"/>
      <c r="G16" s="90"/>
      <c r="H16" s="90"/>
      <c r="I16" s="90"/>
      <c r="J16" s="192"/>
      <c r="K16" s="34"/>
      <c r="L16" s="34"/>
      <c r="M16" s="31"/>
      <c r="N16" s="23"/>
      <c r="O16" s="23"/>
      <c r="P16" s="23"/>
      <c r="Q16" s="33"/>
      <c r="R16" s="32"/>
      <c r="S16" s="23"/>
      <c r="T16" s="32"/>
      <c r="U16" s="183"/>
      <c r="V16" s="25"/>
      <c r="W16" s="25"/>
      <c r="X16" s="189"/>
      <c r="Y16" s="189"/>
      <c r="Z16" s="189"/>
      <c r="AA16" s="189"/>
      <c r="AB16" s="33"/>
      <c r="AC16" s="59"/>
      <c r="AD16" s="63"/>
      <c r="AE16" s="64"/>
      <c r="AF16" s="63"/>
      <c r="AG16" s="67"/>
      <c r="AH16" s="68"/>
      <c r="AI16" s="69"/>
      <c r="AJ16" s="70"/>
      <c r="AK16" s="70"/>
      <c r="AL16" s="70"/>
      <c r="AM16" s="63"/>
      <c r="AN16" s="64"/>
      <c r="AO16" s="63"/>
      <c r="AP16" s="67"/>
      <c r="AQ16" s="68"/>
      <c r="AR16" s="69"/>
      <c r="AS16" s="70"/>
      <c r="AT16" s="70"/>
      <c r="AU16" s="70"/>
      <c r="AV16" s="63"/>
      <c r="AW16" s="64"/>
      <c r="AX16" s="63"/>
      <c r="AY16" s="67"/>
      <c r="AZ16" s="68"/>
      <c r="BA16" s="69"/>
      <c r="BB16" s="70"/>
      <c r="BC16" s="70"/>
      <c r="BD16" s="70"/>
      <c r="BE16" s="63"/>
      <c r="BF16" s="64"/>
      <c r="BG16" s="63"/>
      <c r="BH16" s="67"/>
      <c r="BI16" s="68"/>
      <c r="BJ16" s="69"/>
      <c r="BK16" s="70"/>
      <c r="BL16" s="70"/>
      <c r="BM16" s="70"/>
      <c r="BN16" s="65"/>
      <c r="BO16" s="66"/>
      <c r="BP16" s="63"/>
      <c r="BQ16" s="67"/>
      <c r="BR16" s="68"/>
      <c r="BS16" s="69"/>
      <c r="BT16" s="70"/>
      <c r="BU16" s="70"/>
      <c r="BV16" s="70"/>
      <c r="BW16" s="65"/>
      <c r="BX16" s="66"/>
      <c r="BY16" s="63"/>
      <c r="BZ16" s="67"/>
      <c r="CA16" s="68"/>
      <c r="CB16" s="69"/>
      <c r="CC16" s="70"/>
      <c r="CD16" s="70"/>
      <c r="CE16" s="70"/>
      <c r="CF16" s="65"/>
      <c r="CG16" s="66"/>
      <c r="CH16" s="63"/>
      <c r="CI16" s="67"/>
      <c r="CJ16" s="68"/>
      <c r="CK16" s="69"/>
      <c r="CL16" s="70"/>
      <c r="CM16" s="70"/>
      <c r="CN16" s="70"/>
      <c r="CO16" s="71"/>
      <c r="CP16" s="68"/>
      <c r="CQ16" s="68"/>
      <c r="CR16" s="68"/>
      <c r="CS16" s="72"/>
    </row>
    <row r="17" spans="1:98">
      <c r="A17" s="30"/>
      <c r="B17" s="37"/>
      <c r="C17" s="21"/>
      <c r="D17" s="21"/>
      <c r="E17" s="21"/>
      <c r="F17" s="22"/>
      <c r="G17" s="36"/>
      <c r="H17" s="36"/>
      <c r="I17" s="75"/>
      <c r="J17" s="193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61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19">
        <f>AB18</f>
        <v>6.51875</v>
      </c>
      <c r="B18" s="39"/>
      <c r="C18" s="39"/>
      <c r="D18" s="39"/>
      <c r="E18" s="39"/>
      <c r="F18" s="39"/>
      <c r="G18" s="40" t="s">
        <v>94</v>
      </c>
      <c r="H18" s="40"/>
      <c r="I18" s="40"/>
      <c r="J18" s="190">
        <f>SUM(J6:J17)</f>
        <v>320000</v>
      </c>
      <c r="K18" s="41">
        <f>SUM(K6:K17)</f>
        <v>641</v>
      </c>
      <c r="L18" s="41">
        <f>SUM(L6:L17)</f>
        <v>365</v>
      </c>
      <c r="M18" s="41">
        <f>SUM(M6:M17)</f>
        <v>556</v>
      </c>
      <c r="N18" s="41">
        <f>SUM(N6:N17)</f>
        <v>131</v>
      </c>
      <c r="O18" s="41">
        <f>SUM(O6:O17)</f>
        <v>3</v>
      </c>
      <c r="P18" s="41">
        <f>SUM(P6:P17)</f>
        <v>134</v>
      </c>
      <c r="Q18" s="42">
        <f>IFERROR(P18/M18,"-")</f>
        <v>0.2410071942446</v>
      </c>
      <c r="R18" s="78">
        <f>SUM(R6:R17)</f>
        <v>12</v>
      </c>
      <c r="S18" s="78">
        <f>SUM(S6:S17)</f>
        <v>24</v>
      </c>
      <c r="T18" s="42">
        <f>IFERROR(R18/P18,"-")</f>
        <v>0.08955223880597</v>
      </c>
      <c r="U18" s="184">
        <f>IFERROR(J18/P18,"-")</f>
        <v>2388.0597014925</v>
      </c>
      <c r="V18" s="44">
        <f>SUM(V6:V17)</f>
        <v>21</v>
      </c>
      <c r="W18" s="42">
        <f>IFERROR(V18/P18,"-")</f>
        <v>0.15671641791045</v>
      </c>
      <c r="X18" s="190">
        <f>SUM(X6:X17)</f>
        <v>2086000</v>
      </c>
      <c r="Y18" s="190">
        <f>IFERROR(X18/P18,"-")</f>
        <v>15567.164179104</v>
      </c>
      <c r="Z18" s="190">
        <f>IFERROR(X18/V18,"-")</f>
        <v>99333.333333333</v>
      </c>
      <c r="AA18" s="190">
        <f>X18-J18</f>
        <v>1766000</v>
      </c>
      <c r="AB18" s="47">
        <f>X18/J18</f>
        <v>6.51875</v>
      </c>
      <c r="AC18" s="60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95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1.2810810810811</v>
      </c>
      <c r="B6" s="203" t="s">
        <v>96</v>
      </c>
      <c r="C6" s="203" t="s">
        <v>97</v>
      </c>
      <c r="D6" s="203" t="s">
        <v>98</v>
      </c>
      <c r="E6" s="203" t="s">
        <v>99</v>
      </c>
      <c r="F6" s="203" t="s">
        <v>64</v>
      </c>
      <c r="G6" s="203" t="s">
        <v>100</v>
      </c>
      <c r="H6" s="90" t="s">
        <v>101</v>
      </c>
      <c r="I6" s="90" t="s">
        <v>102</v>
      </c>
      <c r="J6" s="188">
        <v>185000</v>
      </c>
      <c r="K6" s="81">
        <v>34</v>
      </c>
      <c r="L6" s="81">
        <v>0</v>
      </c>
      <c r="M6" s="81">
        <v>327</v>
      </c>
      <c r="N6" s="91">
        <v>15</v>
      </c>
      <c r="O6" s="92">
        <v>0</v>
      </c>
      <c r="P6" s="93">
        <f>N6+O6</f>
        <v>15</v>
      </c>
      <c r="Q6" s="82">
        <f>IFERROR(P6/M6,"-")</f>
        <v>0.045871559633028</v>
      </c>
      <c r="R6" s="81">
        <v>0</v>
      </c>
      <c r="S6" s="81">
        <v>4</v>
      </c>
      <c r="T6" s="82">
        <f>IFERROR(S6/(O6+P6),"-")</f>
        <v>0.26666666666667</v>
      </c>
      <c r="U6" s="182">
        <f>IFERROR(J6/SUM(P6:P7),"-")</f>
        <v>1039.3258426966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52000</v>
      </c>
      <c r="AB6" s="85">
        <f>SUM(X6:X7)/SUM(J6:J7)</f>
        <v>1.2810810810811</v>
      </c>
      <c r="AC6" s="79"/>
      <c r="AD6" s="94">
        <v>1</v>
      </c>
      <c r="AE6" s="95">
        <f>IF(P6=0,"",IF(AD6=0,"",(AD6/P6)))</f>
        <v>0.066666666666667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5</v>
      </c>
      <c r="AN6" s="101">
        <f>IF(P6=0,"",IF(AM6=0,"",(AM6/P6)))</f>
        <v>0.33333333333333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4</v>
      </c>
      <c r="BF6" s="113">
        <f>IF(P6=0,"",IF(BE6=0,"",(BE6/P6)))</f>
        <v>0.26666666666667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4</v>
      </c>
      <c r="BO6" s="120">
        <f>IF(P6=0,"",IF(BN6=0,"",(BN6/P6)))</f>
        <v>0.26666666666667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0.066666666666667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103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572</v>
      </c>
      <c r="L7" s="81">
        <v>383</v>
      </c>
      <c r="M7" s="81">
        <v>312</v>
      </c>
      <c r="N7" s="91">
        <v>163</v>
      </c>
      <c r="O7" s="92">
        <v>0</v>
      </c>
      <c r="P7" s="93">
        <f>N7+O7</f>
        <v>163</v>
      </c>
      <c r="Q7" s="82">
        <f>IFERROR(P7/M7,"-")</f>
        <v>0.5224358974359</v>
      </c>
      <c r="R7" s="81">
        <v>7</v>
      </c>
      <c r="S7" s="81">
        <v>25</v>
      </c>
      <c r="T7" s="82">
        <f>IFERROR(S7/(O7+P7),"-")</f>
        <v>0.15337423312883</v>
      </c>
      <c r="U7" s="182"/>
      <c r="V7" s="84">
        <v>7</v>
      </c>
      <c r="W7" s="82">
        <f>IF(P7=0,"-",V7/P7)</f>
        <v>0.042944785276074</v>
      </c>
      <c r="X7" s="186">
        <v>237000</v>
      </c>
      <c r="Y7" s="187">
        <f>IFERROR(X7/P7,"-")</f>
        <v>1453.9877300613</v>
      </c>
      <c r="Z7" s="187">
        <f>IFERROR(X7/V7,"-")</f>
        <v>33857.142857143</v>
      </c>
      <c r="AA7" s="188"/>
      <c r="AB7" s="85"/>
      <c r="AC7" s="79"/>
      <c r="AD7" s="94">
        <v>1</v>
      </c>
      <c r="AE7" s="95">
        <f>IF(P7=0,"",IF(AD7=0,"",(AD7/P7)))</f>
        <v>0.0061349693251534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44</v>
      </c>
      <c r="AN7" s="101">
        <f>IF(P7=0,"",IF(AM7=0,"",(AM7/P7)))</f>
        <v>0.26993865030675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22</v>
      </c>
      <c r="AW7" s="107">
        <f>IF(P7=0,"",IF(AV7=0,"",(AV7/P7)))</f>
        <v>0.13496932515337</v>
      </c>
      <c r="AX7" s="106">
        <v>2</v>
      </c>
      <c r="AY7" s="108">
        <f>IFERROR(AX7/AV7,"-")</f>
        <v>0.090909090909091</v>
      </c>
      <c r="AZ7" s="109">
        <v>44000</v>
      </c>
      <c r="BA7" s="110">
        <f>IFERROR(AZ7/AV7,"-")</f>
        <v>2000</v>
      </c>
      <c r="BB7" s="111">
        <v>1</v>
      </c>
      <c r="BC7" s="111"/>
      <c r="BD7" s="111">
        <v>1</v>
      </c>
      <c r="BE7" s="112">
        <v>45</v>
      </c>
      <c r="BF7" s="113">
        <f>IF(P7=0,"",IF(BE7=0,"",(BE7/P7)))</f>
        <v>0.2760736196319</v>
      </c>
      <c r="BG7" s="112">
        <v>2</v>
      </c>
      <c r="BH7" s="114">
        <f>IFERROR(BG7/BE7,"-")</f>
        <v>0.044444444444444</v>
      </c>
      <c r="BI7" s="115">
        <v>41000</v>
      </c>
      <c r="BJ7" s="116">
        <f>IFERROR(BI7/BE7,"-")</f>
        <v>911.11111111111</v>
      </c>
      <c r="BK7" s="117">
        <v>1</v>
      </c>
      <c r="BL7" s="117"/>
      <c r="BM7" s="117">
        <v>1</v>
      </c>
      <c r="BN7" s="119">
        <v>31</v>
      </c>
      <c r="BO7" s="120">
        <f>IF(P7=0,"",IF(BN7=0,"",(BN7/P7)))</f>
        <v>0.19018404907975</v>
      </c>
      <c r="BP7" s="121">
        <v>2</v>
      </c>
      <c r="BQ7" s="122">
        <f>IFERROR(BP7/BN7,"-")</f>
        <v>0.064516129032258</v>
      </c>
      <c r="BR7" s="123">
        <v>32136</v>
      </c>
      <c r="BS7" s="124">
        <f>IFERROR(BR7/BN7,"-")</f>
        <v>1036.6451612903</v>
      </c>
      <c r="BT7" s="125"/>
      <c r="BU7" s="125"/>
      <c r="BV7" s="125">
        <v>2</v>
      </c>
      <c r="BW7" s="126">
        <v>19</v>
      </c>
      <c r="BX7" s="127">
        <f>IF(P7=0,"",IF(BW7=0,"",(BW7/P7)))</f>
        <v>0.11656441717791</v>
      </c>
      <c r="BY7" s="128">
        <v>3</v>
      </c>
      <c r="BZ7" s="129">
        <f>IFERROR(BY7/BW7,"-")</f>
        <v>0.15789473684211</v>
      </c>
      <c r="CA7" s="130">
        <v>141000</v>
      </c>
      <c r="CB7" s="131">
        <f>IFERROR(CA7/BW7,"-")</f>
        <v>7421.0526315789</v>
      </c>
      <c r="CC7" s="132"/>
      <c r="CD7" s="132"/>
      <c r="CE7" s="132">
        <v>3</v>
      </c>
      <c r="CF7" s="133">
        <v>1</v>
      </c>
      <c r="CG7" s="134">
        <f>IF(P7=0,"",IF(CF7=0,"",(CF7/P7)))</f>
        <v>0.0061349693251534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7</v>
      </c>
      <c r="CP7" s="141">
        <v>237000</v>
      </c>
      <c r="CQ7" s="141">
        <v>118000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17.016</v>
      </c>
      <c r="B8" s="203" t="s">
        <v>104</v>
      </c>
      <c r="C8" s="203" t="s">
        <v>105</v>
      </c>
      <c r="D8" s="203" t="s">
        <v>106</v>
      </c>
      <c r="E8" s="203" t="s">
        <v>107</v>
      </c>
      <c r="F8" s="203" t="s">
        <v>64</v>
      </c>
      <c r="G8" s="203" t="s">
        <v>108</v>
      </c>
      <c r="H8" s="90" t="s">
        <v>109</v>
      </c>
      <c r="I8" s="90" t="s">
        <v>89</v>
      </c>
      <c r="J8" s="188">
        <v>125000</v>
      </c>
      <c r="K8" s="81">
        <v>41</v>
      </c>
      <c r="L8" s="81">
        <v>0</v>
      </c>
      <c r="M8" s="81">
        <v>263</v>
      </c>
      <c r="N8" s="91">
        <v>16</v>
      </c>
      <c r="O8" s="92">
        <v>0</v>
      </c>
      <c r="P8" s="93">
        <f>N8+O8</f>
        <v>16</v>
      </c>
      <c r="Q8" s="82">
        <f>IFERROR(P8/M8,"-")</f>
        <v>0.060836501901141</v>
      </c>
      <c r="R8" s="81">
        <v>1</v>
      </c>
      <c r="S8" s="81">
        <v>6</v>
      </c>
      <c r="T8" s="82">
        <f>IFERROR(S8/(O8+P8),"-")</f>
        <v>0.375</v>
      </c>
      <c r="U8" s="182">
        <f>IFERROR(J8/SUM(P8:P9),"-")</f>
        <v>576.03686635945</v>
      </c>
      <c r="V8" s="84">
        <v>2</v>
      </c>
      <c r="W8" s="82">
        <f>IF(P8=0,"-",V8/P8)</f>
        <v>0.125</v>
      </c>
      <c r="X8" s="186">
        <v>345000</v>
      </c>
      <c r="Y8" s="187">
        <f>IFERROR(X8/P8,"-")</f>
        <v>21562.5</v>
      </c>
      <c r="Z8" s="187">
        <f>IFERROR(X8/V8,"-")</f>
        <v>172500</v>
      </c>
      <c r="AA8" s="188">
        <f>SUM(X8:X9)-SUM(J8:J9)</f>
        <v>2002000</v>
      </c>
      <c r="AB8" s="85">
        <f>SUM(X8:X9)/SUM(J8:J9)</f>
        <v>17.016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7</v>
      </c>
      <c r="AN8" s="101">
        <f>IF(P8=0,"",IF(AM8=0,"",(AM8/P8)))</f>
        <v>0.4375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0.0625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0.125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0.1875</v>
      </c>
      <c r="BP8" s="121">
        <v>1</v>
      </c>
      <c r="BQ8" s="122">
        <f>IFERROR(BP8/BN8,"-")</f>
        <v>0.33333333333333</v>
      </c>
      <c r="BR8" s="123">
        <v>12000</v>
      </c>
      <c r="BS8" s="124">
        <f>IFERROR(BR8/BN8,"-")</f>
        <v>4000</v>
      </c>
      <c r="BT8" s="125"/>
      <c r="BU8" s="125"/>
      <c r="BV8" s="125">
        <v>1</v>
      </c>
      <c r="BW8" s="126">
        <v>3</v>
      </c>
      <c r="BX8" s="127">
        <f>IF(P8=0,"",IF(BW8=0,"",(BW8/P8)))</f>
        <v>0.1875</v>
      </c>
      <c r="BY8" s="128">
        <v>1</v>
      </c>
      <c r="BZ8" s="129">
        <f>IFERROR(BY8/BW8,"-")</f>
        <v>0.33333333333333</v>
      </c>
      <c r="CA8" s="130">
        <v>333000</v>
      </c>
      <c r="CB8" s="131">
        <f>IFERROR(CA8/BW8,"-")</f>
        <v>111000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345000</v>
      </c>
      <c r="CQ8" s="141">
        <v>333000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110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612</v>
      </c>
      <c r="L9" s="81">
        <v>433</v>
      </c>
      <c r="M9" s="81">
        <v>406</v>
      </c>
      <c r="N9" s="91">
        <v>195</v>
      </c>
      <c r="O9" s="92">
        <v>6</v>
      </c>
      <c r="P9" s="93">
        <f>N9+O9</f>
        <v>201</v>
      </c>
      <c r="Q9" s="82">
        <f>IFERROR(P9/M9,"-")</f>
        <v>0.49507389162562</v>
      </c>
      <c r="R9" s="81">
        <v>12</v>
      </c>
      <c r="S9" s="81">
        <v>31</v>
      </c>
      <c r="T9" s="82">
        <f>IFERROR(S9/(O9+P9),"-")</f>
        <v>0.14975845410628</v>
      </c>
      <c r="U9" s="182"/>
      <c r="V9" s="84">
        <v>4</v>
      </c>
      <c r="W9" s="82">
        <f>IF(P9=0,"-",V9/P9)</f>
        <v>0.019900497512438</v>
      </c>
      <c r="X9" s="186">
        <v>1782000</v>
      </c>
      <c r="Y9" s="187">
        <f>IFERROR(X9/P9,"-")</f>
        <v>8865.671641791</v>
      </c>
      <c r="Z9" s="187">
        <f>IFERROR(X9/V9,"-")</f>
        <v>445500</v>
      </c>
      <c r="AA9" s="188"/>
      <c r="AB9" s="85"/>
      <c r="AC9" s="79"/>
      <c r="AD9" s="94">
        <v>3</v>
      </c>
      <c r="AE9" s="95">
        <f>IF(P9=0,"",IF(AD9=0,"",(AD9/P9)))</f>
        <v>0.014925373134328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63</v>
      </c>
      <c r="AN9" s="101">
        <f>IF(P9=0,"",IF(AM9=0,"",(AM9/P9)))</f>
        <v>0.3134328358209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26</v>
      </c>
      <c r="AW9" s="107">
        <f>IF(P9=0,"",IF(AV9=0,"",(AV9/P9)))</f>
        <v>0.12935323383085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43</v>
      </c>
      <c r="BF9" s="113">
        <f>IF(P9=0,"",IF(BE9=0,"",(BE9/P9)))</f>
        <v>0.21393034825871</v>
      </c>
      <c r="BG9" s="112">
        <v>3</v>
      </c>
      <c r="BH9" s="114">
        <f>IFERROR(BG9/BE9,"-")</f>
        <v>0.069767441860465</v>
      </c>
      <c r="BI9" s="115">
        <v>76000</v>
      </c>
      <c r="BJ9" s="116">
        <f>IFERROR(BI9/BE9,"-")</f>
        <v>1767.4418604651</v>
      </c>
      <c r="BK9" s="117">
        <v>1</v>
      </c>
      <c r="BL9" s="117"/>
      <c r="BM9" s="117">
        <v>2</v>
      </c>
      <c r="BN9" s="119">
        <v>38</v>
      </c>
      <c r="BO9" s="120">
        <f>IF(P9=0,"",IF(BN9=0,"",(BN9/P9)))</f>
        <v>0.18905472636816</v>
      </c>
      <c r="BP9" s="121">
        <v>3</v>
      </c>
      <c r="BQ9" s="122">
        <f>IFERROR(BP9/BN9,"-")</f>
        <v>0.078947368421053</v>
      </c>
      <c r="BR9" s="123">
        <v>523000</v>
      </c>
      <c r="BS9" s="124">
        <f>IFERROR(BR9/BN9,"-")</f>
        <v>13763.157894737</v>
      </c>
      <c r="BT9" s="125">
        <v>1</v>
      </c>
      <c r="BU9" s="125"/>
      <c r="BV9" s="125">
        <v>2</v>
      </c>
      <c r="BW9" s="126">
        <v>24</v>
      </c>
      <c r="BX9" s="127">
        <f>IF(P9=0,"",IF(BW9=0,"",(BW9/P9)))</f>
        <v>0.11940298507463</v>
      </c>
      <c r="BY9" s="128">
        <v>3</v>
      </c>
      <c r="BZ9" s="129">
        <f>IFERROR(BY9/BW9,"-")</f>
        <v>0.125</v>
      </c>
      <c r="CA9" s="130">
        <v>1324000</v>
      </c>
      <c r="CB9" s="131">
        <f>IFERROR(CA9/BW9,"-")</f>
        <v>55166.666666667</v>
      </c>
      <c r="CC9" s="132">
        <v>1</v>
      </c>
      <c r="CD9" s="132"/>
      <c r="CE9" s="132">
        <v>2</v>
      </c>
      <c r="CF9" s="133">
        <v>4</v>
      </c>
      <c r="CG9" s="134">
        <f>IF(P9=0,"",IF(CF9=0,"",(CF9/P9)))</f>
        <v>0.019900497512438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4</v>
      </c>
      <c r="CP9" s="141">
        <v>1782000</v>
      </c>
      <c r="CQ9" s="141">
        <v>790000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7.6258064516129</v>
      </c>
      <c r="B12" s="39"/>
      <c r="C12" s="39"/>
      <c r="D12" s="39"/>
      <c r="E12" s="39"/>
      <c r="F12" s="39"/>
      <c r="G12" s="40" t="s">
        <v>111</v>
      </c>
      <c r="H12" s="40"/>
      <c r="I12" s="40"/>
      <c r="J12" s="190">
        <f>SUM(J6:J11)</f>
        <v>310000</v>
      </c>
      <c r="K12" s="41">
        <f>SUM(K6:K11)</f>
        <v>1259</v>
      </c>
      <c r="L12" s="41">
        <f>SUM(L6:L11)</f>
        <v>816</v>
      </c>
      <c r="M12" s="41">
        <f>SUM(M6:M11)</f>
        <v>1308</v>
      </c>
      <c r="N12" s="41">
        <f>SUM(N6:N11)</f>
        <v>389</v>
      </c>
      <c r="O12" s="41">
        <f>SUM(O6:O11)</f>
        <v>6</v>
      </c>
      <c r="P12" s="41">
        <f>SUM(P6:P11)</f>
        <v>395</v>
      </c>
      <c r="Q12" s="42">
        <f>IFERROR(P12/M12,"-")</f>
        <v>0.3019877675841</v>
      </c>
      <c r="R12" s="78">
        <f>SUM(R6:R11)</f>
        <v>20</v>
      </c>
      <c r="S12" s="78">
        <f>SUM(S6:S11)</f>
        <v>66</v>
      </c>
      <c r="T12" s="42">
        <f>IFERROR(R12/P12,"-")</f>
        <v>0.050632911392405</v>
      </c>
      <c r="U12" s="184">
        <f>IFERROR(J12/P12,"-")</f>
        <v>784.81012658228</v>
      </c>
      <c r="V12" s="44">
        <f>SUM(V6:V11)</f>
        <v>13</v>
      </c>
      <c r="W12" s="42">
        <f>IFERROR(V12/P12,"-")</f>
        <v>0.032911392405063</v>
      </c>
      <c r="X12" s="190">
        <f>SUM(X6:X11)</f>
        <v>2364000</v>
      </c>
      <c r="Y12" s="190">
        <f>IFERROR(X12/P12,"-")</f>
        <v>5984.8101265823</v>
      </c>
      <c r="Z12" s="190">
        <f>IFERROR(X12/V12,"-")</f>
        <v>181846.15384615</v>
      </c>
      <c r="AA12" s="190">
        <f>X12-J12</f>
        <v>2054000</v>
      </c>
      <c r="AB12" s="47">
        <f>X12/J12</f>
        <v>7.6258064516129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