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<sst xmlns="http://schemas.openxmlformats.org/spreadsheetml/2006/main" uniqueCount="235">
  <si>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</si>
  <si>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</si>
  <si>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</si>
  <si>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</si>
  <si>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</si>
  <si>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</si>
  <si>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</si>
  <si>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</si>
  <si>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</si>
  <si>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</si>
  <si>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</si>
  <si>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</si>
  <si>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</si>
  <si>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</si>
  <si>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</si>
  <si>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</si>
  <si>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</si>
  <si>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</si>
  <si>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</si>
  <si>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</si>
  <si>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</si>
  <si>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</si>
  <si>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</si>
  <si>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</si>
  <si>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</si>
  <si>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</si>
  <si>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</si>
  <si>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</si>
  <si>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</si>
  <si>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</si>
  <si>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</si>
  <si>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</si>
  <si>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</si>
  <si>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</si>
  <si>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</si>
  <si>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</si>
  <si>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</si>
  <si>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</si>
  <si>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</si>
  <si>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</si>
  <si>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</si>
  <si>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</si>
  <si>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</si>
  <si>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</si>
  <si>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</si>
  <si>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</si>
  <si>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</si>
  <si>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</si>
  <si>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</si>
  <si>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</si>
  <si>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</si>
  <si>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</si>
  <si>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</si>
  <si>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</si>
  <si>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</si>
  <si>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</si>
  <si>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</si>
  <si>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ic1799</t>
  </si>
  <si>
    <t>インターカラー</t>
  </si>
  <si>
    <t>デリヘル版2</t>
  </si>
  <si>
    <t>学生いませんギャルもいません熟女熟女熟女熟女</t>
  </si>
  <si>
    <t>lp01</t>
  </si>
  <si>
    <t>サンスポ関東</t>
  </si>
  <si>
    <t>4C終面全5段</t>
  </si>
  <si>
    <t>8月08日(土)</t>
  </si>
  <si>
    <t>ic1800</t>
  </si>
  <si>
    <t>空電</t>
  </si>
  <si>
    <t>ic1801</t>
  </si>
  <si>
    <t>右女3スマホ（NEW）</t>
  </si>
  <si>
    <t>ご紹介老後を楽しく過ごすための出会い活用術</t>
  </si>
  <si>
    <t>サンスポ関西</t>
  </si>
  <si>
    <t>全5段</t>
  </si>
  <si>
    <t>8月09日(日)</t>
  </si>
  <si>
    <t>ic1802</t>
  </si>
  <si>
    <t>ic1803</t>
  </si>
  <si>
    <t>デリヘル版3</t>
  </si>
  <si>
    <t>ドンドン出会える</t>
  </si>
  <si>
    <t>8月22日(土)</t>
  </si>
  <si>
    <t>ic1804</t>
  </si>
  <si>
    <t>ic1805</t>
  </si>
  <si>
    <t>デリヘル版2（コンシェルジュパーツ）</t>
  </si>
  <si>
    <t>スポーツ報知関東</t>
  </si>
  <si>
    <t>終面全5段</t>
  </si>
  <si>
    <t>8月01日(土)</t>
  </si>
  <si>
    <t>ic1806</t>
  </si>
  <si>
    <t>全5段つかみ4回</t>
  </si>
  <si>
    <t>ic1807</t>
  </si>
  <si>
    <t>雑誌版</t>
  </si>
  <si>
    <t>(新txt)もう50代の熟女だけど</t>
  </si>
  <si>
    <t>8月15日(土)</t>
  </si>
  <si>
    <t>ic1808</t>
  </si>
  <si>
    <t>ic1809</t>
  </si>
  <si>
    <t>(空電共通)</t>
  </si>
  <si>
    <t>空電 (共通)</t>
  </si>
  <si>
    <t>ic1810</t>
  </si>
  <si>
    <t>ニッカン西部</t>
  </si>
  <si>
    <t>全5段つかみ3回</t>
  </si>
  <si>
    <t>ic1811</t>
  </si>
  <si>
    <t>ic1812</t>
  </si>
  <si>
    <t>ic1813</t>
  </si>
  <si>
    <t>ic1814</t>
  </si>
  <si>
    <t>①求人風</t>
  </si>
  <si>
    <t>①もう５０代の熟女だけど、試しに付き合ってみる？</t>
  </si>
  <si>
    <t>半2段つかみ20段保証</t>
  </si>
  <si>
    <t>1～10日</t>
  </si>
  <si>
    <t>ic1815</t>
  </si>
  <si>
    <t>②旧デイリー風</t>
  </si>
  <si>
    <t>②ご紹介老後を楽しく過ごすための出会い活用術</t>
  </si>
  <si>
    <t>11～20日</t>
  </si>
  <si>
    <t>ic1816</t>
  </si>
  <si>
    <t>③大正版</t>
  </si>
  <si>
    <t>③学生いませんギャルもいません熟女熟女熟女熟女</t>
  </si>
  <si>
    <t>21～31日</t>
  </si>
  <si>
    <t>ic1817</t>
  </si>
  <si>
    <t>ic1818</t>
  </si>
  <si>
    <t>スポニチ関東</t>
  </si>
  <si>
    <t>8月27日(木)</t>
  </si>
  <si>
    <t>ic1819</t>
  </si>
  <si>
    <t>ic1820</t>
  </si>
  <si>
    <t>スポニチ関東 特価</t>
  </si>
  <si>
    <t>ic1821</t>
  </si>
  <si>
    <t>ic1822</t>
  </si>
  <si>
    <t>スポニチ関西</t>
  </si>
  <si>
    <t>8月23日(日)</t>
  </si>
  <si>
    <t>ic1823</t>
  </si>
  <si>
    <t>ic1824</t>
  </si>
  <si>
    <t>スポニチ関西 特価</t>
  </si>
  <si>
    <t>8月12日(水)</t>
  </si>
  <si>
    <t>ic1825</t>
  </si>
  <si>
    <t>ic1826</t>
  </si>
  <si>
    <t>ic1827</t>
  </si>
  <si>
    <t>ic1828</t>
  </si>
  <si>
    <t>1C終面全5段</t>
  </si>
  <si>
    <t>8月28日(金)</t>
  </si>
  <si>
    <t>ic1829</t>
  </si>
  <si>
    <t>ic1830</t>
  </si>
  <si>
    <t>デイリースポーツ関西</t>
  </si>
  <si>
    <t>ic1831</t>
  </si>
  <si>
    <t>ic1832</t>
  </si>
  <si>
    <t>8月21日(金)</t>
  </si>
  <si>
    <t>ic1833</t>
  </si>
  <si>
    <t>ic1834</t>
  </si>
  <si>
    <t>ニッカン関西</t>
  </si>
  <si>
    <t>ic1835</t>
  </si>
  <si>
    <t>ic1836</t>
  </si>
  <si>
    <t>九スポ</t>
  </si>
  <si>
    <t>ic1837</t>
  </si>
  <si>
    <t>ic1838</t>
  </si>
  <si>
    <t>クーポン版</t>
  </si>
  <si>
    <t>総額6500円出会いクーポン</t>
  </si>
  <si>
    <t>半5段・4件割</t>
  </si>
  <si>
    <t>ic1839</t>
  </si>
  <si>
    <t>ic1840</t>
  </si>
  <si>
    <t>ic1841</t>
  </si>
  <si>
    <t>クーポン版(写真付）</t>
  </si>
  <si>
    <t>総額7300円出会いクーポン</t>
  </si>
  <si>
    <t>8月29日(土)</t>
  </si>
  <si>
    <t>ic1848</t>
  </si>
  <si>
    <t>ic1842</t>
  </si>
  <si>
    <t>ic1843</t>
  </si>
  <si>
    <t>ic1844</t>
  </si>
  <si>
    <t>東スポ・大スポ・九スポ・中京</t>
  </si>
  <si>
    <t>記事枠</t>
  </si>
  <si>
    <t>ic1845</t>
  </si>
  <si>
    <t>ic1846</t>
  </si>
  <si>
    <t>8月02日(日)</t>
  </si>
  <si>
    <t>ic1847</t>
  </si>
  <si>
    <t>新聞 TOTAL</t>
  </si>
  <si>
    <t>●雑誌 広告</t>
  </si>
  <si>
    <t>za167</t>
  </si>
  <si>
    <t>芸文社</t>
  </si>
  <si>
    <t>黄色黒版（ソフトver）</t>
  </si>
  <si>
    <t>出会いの場である〇〇に危機</t>
  </si>
  <si>
    <t>カミオン</t>
  </si>
  <si>
    <t>4C1P</t>
  </si>
  <si>
    <t>7月31日(金)</t>
  </si>
  <si>
    <t>za168</t>
  </si>
  <si>
    <t>za169</t>
  </si>
  <si>
    <t>ぶんか社</t>
  </si>
  <si>
    <t>サプリ版2</t>
  </si>
  <si>
    <t>EXMAX!</t>
  </si>
  <si>
    <t>表4</t>
  </si>
  <si>
    <t>8月26日(水)</t>
  </si>
  <si>
    <t>za170</t>
  </si>
  <si>
    <t>za171</t>
  </si>
  <si>
    <t>リイド社</t>
  </si>
  <si>
    <t>1604FLASH</t>
  </si>
  <si>
    <t>コミック乱</t>
  </si>
  <si>
    <t>1C2P</t>
  </si>
  <si>
    <t>za172</t>
  </si>
  <si>
    <t>za173</t>
  </si>
  <si>
    <t>徳間書店</t>
  </si>
  <si>
    <t>新50代</t>
  </si>
  <si>
    <t>アサヒ芸能</t>
  </si>
  <si>
    <t>8月25日(火)</t>
  </si>
  <si>
    <t>za174</t>
  </si>
  <si>
    <t>ad648</t>
  </si>
  <si>
    <t>アドライヴ</t>
  </si>
  <si>
    <t>大洋図書</t>
  </si>
  <si>
    <t>5P風俗ヘスティア(高宮菜々子さん)</t>
  </si>
  <si>
    <t>実話ナックルズGOLD　ドキュメント</t>
  </si>
  <si>
    <t>1C5P</t>
  </si>
  <si>
    <t>8月05日(水)</t>
  </si>
  <si>
    <t>ad649</t>
  </si>
  <si>
    <t>ad650</t>
  </si>
  <si>
    <t>コアマガジン</t>
  </si>
  <si>
    <t>実話BUNKAタブー</t>
  </si>
  <si>
    <t>ad651</t>
  </si>
  <si>
    <t>ad652</t>
  </si>
  <si>
    <t>5P元祖</t>
  </si>
  <si>
    <t>臨時増刊ラヴァーズ</t>
  </si>
  <si>
    <t>8月24日(月)</t>
  </si>
  <si>
    <t>ad653</t>
  </si>
  <si>
    <t>ad654</t>
  </si>
  <si>
    <t>日本ジャーナル出版</t>
  </si>
  <si>
    <t>週刊実話増刊「実話ザ・タブー」</t>
  </si>
  <si>
    <t>ad655</t>
  </si>
  <si>
    <t>ad658</t>
  </si>
  <si>
    <t>一水社</t>
  </si>
  <si>
    <t>1P記事_求む！中高年男性版_ヘスティア</t>
  </si>
  <si>
    <t>50代からの男のゴラク</t>
  </si>
  <si>
    <t>ad659</t>
  </si>
  <si>
    <t>雑誌 TOTAL</t>
  </si>
  <si>
    <t>●リスティング 広告</t>
  </si>
  <si>
    <t>UA</t>
  </si>
  <si>
    <t>a_ydi</t>
  </si>
  <si>
    <t>ADIT</t>
  </si>
  <si>
    <t>SP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</si>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</sst>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1.3657894736842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16</v>
      </c>
      <c r="M6" s="79">
        <v>0</v>
      </c>
      <c r="N6" s="79">
        <v>95</v>
      </c>
      <c r="O6" s="88">
        <v>9</v>
      </c>
      <c r="P6" s="89">
        <v>0</v>
      </c>
      <c r="Q6" s="90">
        <f>O6+P6</f>
        <v>9</v>
      </c>
      <c r="R6" s="80">
        <f>IFERROR(Q6/N6,"-")</f>
        <v>0.094736842105263</v>
      </c>
      <c r="S6" s="79">
        <v>0</v>
      </c>
      <c r="T6" s="79">
        <v>3</v>
      </c>
      <c r="U6" s="80">
        <f>IFERROR(T6/(Q6),"-")</f>
        <v>0.33333333333333</v>
      </c>
      <c r="V6" s="81">
        <f>IFERROR(K6/SUM(Q6:Q11),"-")</f>
        <v>11632.653061224</v>
      </c>
      <c r="W6" s="82">
        <v>3</v>
      </c>
      <c r="X6" s="80">
        <f>IF(Q6=0,"-",W6/Q6)</f>
        <v>0.33333333333333</v>
      </c>
      <c r="Y6" s="181">
        <v>17500</v>
      </c>
      <c r="Z6" s="182">
        <f>IFERROR(Y6/Q6,"-")</f>
        <v>1944.4444444444</v>
      </c>
      <c r="AA6" s="182">
        <f>IFERROR(Y6/W6,"-")</f>
        <v>5833.3333333333</v>
      </c>
      <c r="AB6" s="176">
        <f>SUM(Y6:Y11)-SUM(K6:K11)</f>
        <v>208500</v>
      </c>
      <c r="AC6" s="83">
        <f>SUM(Y6:Y11)/SUM(K6:K11)</f>
        <v>1.3657894736842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0.22222222222222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0.11111111111111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0.44444444444444</v>
      </c>
      <c r="BQ6" s="118">
        <v>3</v>
      </c>
      <c r="BR6" s="119">
        <f>IFERROR(BQ6/BO6,"-")</f>
        <v>0.75</v>
      </c>
      <c r="BS6" s="120">
        <v>17500</v>
      </c>
      <c r="BT6" s="121">
        <f>IFERROR(BS6/BO6,"-")</f>
        <v>4375</v>
      </c>
      <c r="BU6" s="122">
        <v>2</v>
      </c>
      <c r="BV6" s="122">
        <v>1</v>
      </c>
      <c r="BW6" s="122"/>
      <c r="BX6" s="123">
        <v>1</v>
      </c>
      <c r="BY6" s="124">
        <f>IF(Q6=0,"",IF(BX6=0,"",(BX6/Q6)))</f>
        <v>0.11111111111111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17500</v>
      </c>
      <c r="CR6" s="138">
        <v>7500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61</v>
      </c>
      <c r="M7" s="79">
        <v>40</v>
      </c>
      <c r="N7" s="79">
        <v>23</v>
      </c>
      <c r="O7" s="88">
        <v>13</v>
      </c>
      <c r="P7" s="89">
        <v>0</v>
      </c>
      <c r="Q7" s="90">
        <f>O7+P7</f>
        <v>13</v>
      </c>
      <c r="R7" s="80">
        <f>IFERROR(Q7/N7,"-")</f>
        <v>0.56521739130435</v>
      </c>
      <c r="S7" s="79">
        <v>2</v>
      </c>
      <c r="T7" s="79">
        <v>1</v>
      </c>
      <c r="U7" s="80">
        <f>IFERROR(T7/(Q7),"-")</f>
        <v>0.076923076923077</v>
      </c>
      <c r="V7" s="81"/>
      <c r="W7" s="82">
        <v>1</v>
      </c>
      <c r="X7" s="80">
        <f>IF(Q7=0,"-",W7/Q7)</f>
        <v>0.076923076923077</v>
      </c>
      <c r="Y7" s="181">
        <v>545000</v>
      </c>
      <c r="Z7" s="182">
        <f>IFERROR(Y7/Q7,"-")</f>
        <v>41923.076923077</v>
      </c>
      <c r="AA7" s="182">
        <f>IFERROR(Y7/W7,"-")</f>
        <v>545000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0.15384615384615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0.076923076923077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0.30769230769231</v>
      </c>
      <c r="BQ7" s="118">
        <v>2</v>
      </c>
      <c r="BR7" s="119">
        <f>IFERROR(BQ7/BO7,"-")</f>
        <v>0.5</v>
      </c>
      <c r="BS7" s="120">
        <v>585000</v>
      </c>
      <c r="BT7" s="121">
        <f>IFERROR(BS7/BO7,"-")</f>
        <v>146250</v>
      </c>
      <c r="BU7" s="122"/>
      <c r="BV7" s="122"/>
      <c r="BW7" s="122">
        <v>2</v>
      </c>
      <c r="BX7" s="123">
        <v>4</v>
      </c>
      <c r="BY7" s="124">
        <f>IF(Q7=0,"",IF(BX7=0,"",(BX7/Q7)))</f>
        <v>0.30769230769231</v>
      </c>
      <c r="BZ7" s="125">
        <v>1</v>
      </c>
      <c r="CA7" s="126">
        <f>IFERROR(BZ7/BX7,"-")</f>
        <v>0.25</v>
      </c>
      <c r="CB7" s="127">
        <v>5000</v>
      </c>
      <c r="CC7" s="128">
        <f>IFERROR(CB7/BX7,"-")</f>
        <v>1250</v>
      </c>
      <c r="CD7" s="129">
        <v>1</v>
      </c>
      <c r="CE7" s="129"/>
      <c r="CF7" s="129"/>
      <c r="CG7" s="130">
        <v>2</v>
      </c>
      <c r="CH7" s="131">
        <f>IF(Q7=0,"",IF(CG7=0,"",(CG7/Q7)))</f>
        <v>0.15384615384615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545000</v>
      </c>
      <c r="CR7" s="138">
        <v>525000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6" t="s">
        <v>72</v>
      </c>
      <c r="K8" s="176"/>
      <c r="L8" s="79">
        <v>17</v>
      </c>
      <c r="M8" s="79">
        <v>0</v>
      </c>
      <c r="N8" s="79">
        <v>50</v>
      </c>
      <c r="O8" s="88">
        <v>4</v>
      </c>
      <c r="P8" s="89">
        <v>0</v>
      </c>
      <c r="Q8" s="90">
        <f>O8+P8</f>
        <v>4</v>
      </c>
      <c r="R8" s="80">
        <f>IFERROR(Q8/N8,"-")</f>
        <v>0.08</v>
      </c>
      <c r="S8" s="79">
        <v>0</v>
      </c>
      <c r="T8" s="79">
        <v>1</v>
      </c>
      <c r="U8" s="80">
        <f>IFERROR(T8/(Q8),"-")</f>
        <v>0.25</v>
      </c>
      <c r="V8" s="81"/>
      <c r="W8" s="82">
        <v>1</v>
      </c>
      <c r="X8" s="80">
        <f>IF(Q8=0,"-",W8/Q8)</f>
        <v>0.25</v>
      </c>
      <c r="Y8" s="181">
        <v>13000</v>
      </c>
      <c r="Z8" s="182">
        <f>IFERROR(Y8/Q8,"-")</f>
        <v>3250</v>
      </c>
      <c r="AA8" s="182">
        <f>IFERROR(Y8/W8,"-")</f>
        <v>13000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3</v>
      </c>
      <c r="BG8" s="110">
        <f>IF(Q8=0,"",IF(BF8=0,"",(BF8/Q8)))</f>
        <v>0.75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>
        <v>1</v>
      </c>
      <c r="BR8" s="119">
        <f>IFERROR(BQ8/BO8,"-")</f>
        <v>1</v>
      </c>
      <c r="BS8" s="120">
        <v>13000</v>
      </c>
      <c r="BT8" s="121">
        <f>IFERROR(BS8/BO8,"-")</f>
        <v>13000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13000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48</v>
      </c>
      <c r="M9" s="79">
        <v>31</v>
      </c>
      <c r="N9" s="79">
        <v>7</v>
      </c>
      <c r="O9" s="88">
        <v>8</v>
      </c>
      <c r="P9" s="89">
        <v>0</v>
      </c>
      <c r="Q9" s="90">
        <f>O9+P9</f>
        <v>8</v>
      </c>
      <c r="R9" s="80">
        <f>IFERROR(Q9/N9,"-")</f>
        <v>1.1428571428571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0.125</v>
      </c>
      <c r="Y9" s="181">
        <v>11000</v>
      </c>
      <c r="Z9" s="182">
        <f>IFERROR(Y9/Q9,"-")</f>
        <v>1375</v>
      </c>
      <c r="AA9" s="182">
        <f>IFERROR(Y9/W9,"-")</f>
        <v>11000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0.375</v>
      </c>
      <c r="BZ9" s="125">
        <v>2</v>
      </c>
      <c r="CA9" s="126">
        <f>IFERROR(BZ9/BX9,"-")</f>
        <v>0.66666666666667</v>
      </c>
      <c r="CB9" s="127">
        <v>11000</v>
      </c>
      <c r="CC9" s="128">
        <f>IFERROR(CB9/BX9,"-")</f>
        <v>3666.6666666667</v>
      </c>
      <c r="CD9" s="129">
        <v>1</v>
      </c>
      <c r="CE9" s="129">
        <v>1</v>
      </c>
      <c r="CF9" s="129"/>
      <c r="CG9" s="130">
        <v>2</v>
      </c>
      <c r="CH9" s="131">
        <f>IF(Q9=0,"",IF(CG9=0,"",(CG9/Q9)))</f>
        <v>0.25</v>
      </c>
      <c r="CI9" s="132">
        <v>1</v>
      </c>
      <c r="CJ9" s="133">
        <f>IFERROR(CI9/CG9,"-")</f>
        <v>0.5</v>
      </c>
      <c r="CK9" s="134">
        <v>6000</v>
      </c>
      <c r="CL9" s="135">
        <f>IFERROR(CK9/CG9,"-")</f>
        <v>3000</v>
      </c>
      <c r="CM9" s="136"/>
      <c r="CN9" s="136">
        <v>1</v>
      </c>
      <c r="CO9" s="136"/>
      <c r="CP9" s="137">
        <v>1</v>
      </c>
      <c r="CQ9" s="138">
        <v>11000</v>
      </c>
      <c r="CR9" s="138">
        <v>6000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71</v>
      </c>
      <c r="J10" s="185" t="s">
        <v>77</v>
      </c>
      <c r="K10" s="176"/>
      <c r="L10" s="79">
        <v>19</v>
      </c>
      <c r="M10" s="79">
        <v>0</v>
      </c>
      <c r="N10" s="79">
        <v>103</v>
      </c>
      <c r="O10" s="88">
        <v>7</v>
      </c>
      <c r="P10" s="89">
        <v>0</v>
      </c>
      <c r="Q10" s="90">
        <f>O10+P10</f>
        <v>7</v>
      </c>
      <c r="R10" s="80">
        <f>IFERROR(Q10/N10,"-")</f>
        <v>0.067961165048544</v>
      </c>
      <c r="S10" s="79">
        <v>0</v>
      </c>
      <c r="T10" s="79">
        <v>1</v>
      </c>
      <c r="U10" s="80">
        <f>IFERROR(T10/(Q10),"-")</f>
        <v>0.14285714285714</v>
      </c>
      <c r="V10" s="81"/>
      <c r="W10" s="82">
        <v>1</v>
      </c>
      <c r="X10" s="80">
        <f>IF(Q10=0,"-",W10/Q10)</f>
        <v>0.14285714285714</v>
      </c>
      <c r="Y10" s="181">
        <v>16000</v>
      </c>
      <c r="Z10" s="182">
        <f>IFERROR(Y10/Q10,"-")</f>
        <v>2285.7142857143</v>
      </c>
      <c r="AA10" s="182">
        <f>IFERROR(Y10/W10,"-")</f>
        <v>16000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0.14285714285714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0.28571428571429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0.28571428571429</v>
      </c>
      <c r="BQ10" s="118">
        <v>1</v>
      </c>
      <c r="BR10" s="119">
        <f>IFERROR(BQ10/BO10,"-")</f>
        <v>0.5</v>
      </c>
      <c r="BS10" s="120">
        <v>3000</v>
      </c>
      <c r="BT10" s="121">
        <f>IFERROR(BS10/BO10,"-")</f>
        <v>1500</v>
      </c>
      <c r="BU10" s="122">
        <v>1</v>
      </c>
      <c r="BV10" s="122"/>
      <c r="BW10" s="122"/>
      <c r="BX10" s="123">
        <v>2</v>
      </c>
      <c r="BY10" s="124">
        <f>IF(Q10=0,"",IF(BX10=0,"",(BX10/Q10)))</f>
        <v>0.28571428571429</v>
      </c>
      <c r="BZ10" s="125">
        <v>1</v>
      </c>
      <c r="CA10" s="126">
        <f>IFERROR(BZ10/BX10,"-")</f>
        <v>0.5</v>
      </c>
      <c r="CB10" s="127">
        <v>13000</v>
      </c>
      <c r="CC10" s="128">
        <f>IFERROR(CB10/BX10,"-")</f>
        <v>6500</v>
      </c>
      <c r="CD10" s="129"/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16000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55</v>
      </c>
      <c r="M11" s="79">
        <v>31</v>
      </c>
      <c r="N11" s="79">
        <v>17</v>
      </c>
      <c r="O11" s="88">
        <v>8</v>
      </c>
      <c r="P11" s="89">
        <v>0</v>
      </c>
      <c r="Q11" s="90">
        <f>O11+P11</f>
        <v>8</v>
      </c>
      <c r="R11" s="80">
        <f>IFERROR(Q11/N11,"-")</f>
        <v>0.47058823529412</v>
      </c>
      <c r="S11" s="79">
        <v>1</v>
      </c>
      <c r="T11" s="79">
        <v>2</v>
      </c>
      <c r="U11" s="80">
        <f>IFERROR(T11/(Q11),"-")</f>
        <v>0.25</v>
      </c>
      <c r="V11" s="81"/>
      <c r="W11" s="82">
        <v>2</v>
      </c>
      <c r="X11" s="80">
        <f>IF(Q11=0,"-",W11/Q11)</f>
        <v>0.25</v>
      </c>
      <c r="Y11" s="181">
        <v>176000</v>
      </c>
      <c r="Z11" s="182">
        <f>IFERROR(Y11/Q11,"-")</f>
        <v>22000</v>
      </c>
      <c r="AA11" s="182">
        <f>IFERROR(Y11/W11,"-")</f>
        <v>88000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4</v>
      </c>
      <c r="BY11" s="124">
        <f>IF(Q11=0,"",IF(BX11=0,"",(BX11/Q11)))</f>
        <v>0.5</v>
      </c>
      <c r="BZ11" s="125">
        <v>2</v>
      </c>
      <c r="CA11" s="126">
        <f>IFERROR(BZ11/BX11,"-")</f>
        <v>0.5</v>
      </c>
      <c r="CB11" s="127">
        <v>118000</v>
      </c>
      <c r="CC11" s="128">
        <f>IFERROR(CB11/BX11,"-")</f>
        <v>29500</v>
      </c>
      <c r="CD11" s="129"/>
      <c r="CE11" s="129"/>
      <c r="CF11" s="129">
        <v>2</v>
      </c>
      <c r="CG11" s="130">
        <v>2</v>
      </c>
      <c r="CH11" s="131">
        <f>IF(Q11=0,"",IF(CG11=0,"",(CG11/Q11)))</f>
        <v>0.25</v>
      </c>
      <c r="CI11" s="132">
        <v>1</v>
      </c>
      <c r="CJ11" s="133">
        <f>IFERROR(CI11/CG11,"-")</f>
        <v>0.5</v>
      </c>
      <c r="CK11" s="134">
        <v>100000</v>
      </c>
      <c r="CL11" s="135">
        <f>IFERROR(CK11/CG11,"-")</f>
        <v>50000</v>
      </c>
      <c r="CM11" s="136"/>
      <c r="CN11" s="136"/>
      <c r="CO11" s="136">
        <v>1</v>
      </c>
      <c r="CP11" s="137">
        <v>2</v>
      </c>
      <c r="CQ11" s="138">
        <v>176000</v>
      </c>
      <c r="CR11" s="138">
        <v>100000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1.6634615384615</v>
      </c>
      <c r="B12" s="184" t="s">
        <v>79</v>
      </c>
      <c r="C12" s="184" t="s">
        <v>58</v>
      </c>
      <c r="D12" s="184"/>
      <c r="E12" s="184" t="s">
        <v>80</v>
      </c>
      <c r="F12" s="184" t="s">
        <v>60</v>
      </c>
      <c r="G12" s="184" t="s">
        <v>61</v>
      </c>
      <c r="H12" s="87" t="s">
        <v>81</v>
      </c>
      <c r="I12" s="87" t="s">
        <v>82</v>
      </c>
      <c r="J12" s="185" t="s">
        <v>83</v>
      </c>
      <c r="K12" s="176">
        <v>520000</v>
      </c>
      <c r="L12" s="79">
        <v>24</v>
      </c>
      <c r="M12" s="79">
        <v>0</v>
      </c>
      <c r="N12" s="79">
        <v>95</v>
      </c>
      <c r="O12" s="88">
        <v>14</v>
      </c>
      <c r="P12" s="89">
        <v>0</v>
      </c>
      <c r="Q12" s="90">
        <f>O12+P12</f>
        <v>14</v>
      </c>
      <c r="R12" s="80">
        <f>IFERROR(Q12/N12,"-")</f>
        <v>0.14736842105263</v>
      </c>
      <c r="S12" s="79">
        <v>0</v>
      </c>
      <c r="T12" s="79">
        <v>5</v>
      </c>
      <c r="U12" s="80">
        <f>IFERROR(T12/(Q12),"-")</f>
        <v>0.35714285714286</v>
      </c>
      <c r="V12" s="81">
        <f>IFERROR(K12/SUM(Q12:Q16),"-")</f>
        <v>6500</v>
      </c>
      <c r="W12" s="82">
        <v>3</v>
      </c>
      <c r="X12" s="80">
        <f>IF(Q12=0,"-",W12/Q12)</f>
        <v>0.21428571428571</v>
      </c>
      <c r="Y12" s="181">
        <v>106000</v>
      </c>
      <c r="Z12" s="182">
        <f>IFERROR(Y12/Q12,"-")</f>
        <v>7571.4285714286</v>
      </c>
      <c r="AA12" s="182">
        <f>IFERROR(Y12/W12,"-")</f>
        <v>35333.333333333</v>
      </c>
      <c r="AB12" s="176">
        <f>SUM(Y12:Y16)-SUM(K12:K16)</f>
        <v>345000</v>
      </c>
      <c r="AC12" s="83">
        <f>SUM(Y12:Y16)/SUM(K12:K16)</f>
        <v>1.6634615384615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0.21428571428571</v>
      </c>
      <c r="BH12" s="109">
        <v>1</v>
      </c>
      <c r="BI12" s="111">
        <f>IFERROR(BH12/BF12,"-")</f>
        <v>0.33333333333333</v>
      </c>
      <c r="BJ12" s="112">
        <v>20000</v>
      </c>
      <c r="BK12" s="113">
        <f>IFERROR(BJ12/BF12,"-")</f>
        <v>6666.6666666667</v>
      </c>
      <c r="BL12" s="114">
        <v>1</v>
      </c>
      <c r="BM12" s="114"/>
      <c r="BN12" s="114"/>
      <c r="BO12" s="116">
        <v>8</v>
      </c>
      <c r="BP12" s="117">
        <f>IF(Q12=0,"",IF(BO12=0,"",(BO12/Q12)))</f>
        <v>0.57142857142857</v>
      </c>
      <c r="BQ12" s="118">
        <v>1</v>
      </c>
      <c r="BR12" s="119">
        <f>IFERROR(BQ12/BO12,"-")</f>
        <v>0.125</v>
      </c>
      <c r="BS12" s="120">
        <v>66000</v>
      </c>
      <c r="BT12" s="121">
        <f>IFERROR(BS12/BO12,"-")</f>
        <v>8250</v>
      </c>
      <c r="BU12" s="122"/>
      <c r="BV12" s="122"/>
      <c r="BW12" s="122">
        <v>1</v>
      </c>
      <c r="BX12" s="123">
        <v>3</v>
      </c>
      <c r="BY12" s="124">
        <f>IF(Q12=0,"",IF(BX12=0,"",(BX12/Q12)))</f>
        <v>0.21428571428571</v>
      </c>
      <c r="BZ12" s="125">
        <v>1</v>
      </c>
      <c r="CA12" s="126">
        <f>IFERROR(BZ12/BX12,"-")</f>
        <v>0.33333333333333</v>
      </c>
      <c r="CB12" s="127">
        <v>20000</v>
      </c>
      <c r="CC12" s="128">
        <f>IFERROR(CB12/BX12,"-")</f>
        <v>6666.6666666667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106000</v>
      </c>
      <c r="CR12" s="138">
        <v>66000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68</v>
      </c>
      <c r="F13" s="184" t="s">
        <v>69</v>
      </c>
      <c r="G13" s="184" t="s">
        <v>61</v>
      </c>
      <c r="H13" s="87" t="s">
        <v>81</v>
      </c>
      <c r="I13" s="87" t="s">
        <v>85</v>
      </c>
      <c r="J13" s="186" t="s">
        <v>72</v>
      </c>
      <c r="K13" s="176"/>
      <c r="L13" s="79">
        <v>6</v>
      </c>
      <c r="M13" s="79">
        <v>0</v>
      </c>
      <c r="N13" s="79">
        <v>26</v>
      </c>
      <c r="O13" s="88">
        <v>6</v>
      </c>
      <c r="P13" s="89">
        <v>0</v>
      </c>
      <c r="Q13" s="90">
        <f>O13+P13</f>
        <v>6</v>
      </c>
      <c r="R13" s="80">
        <f>IFERROR(Q13/N13,"-")</f>
        <v>0.23076923076923</v>
      </c>
      <c r="S13" s="79">
        <v>2</v>
      </c>
      <c r="T13" s="79">
        <v>1</v>
      </c>
      <c r="U13" s="80">
        <f>IFERROR(T13/(Q13),"-")</f>
        <v>0.16666666666667</v>
      </c>
      <c r="V13" s="81"/>
      <c r="W13" s="82">
        <v>1</v>
      </c>
      <c r="X13" s="80">
        <f>IF(Q13=0,"-",W13/Q13)</f>
        <v>0.16666666666667</v>
      </c>
      <c r="Y13" s="181">
        <v>76000</v>
      </c>
      <c r="Z13" s="182">
        <f>IFERROR(Y13/Q13,"-")</f>
        <v>12666.666666667</v>
      </c>
      <c r="AA13" s="182">
        <f>IFERROR(Y13/W13,"-")</f>
        <v>76000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0.33333333333333</v>
      </c>
      <c r="BQ13" s="118">
        <v>1</v>
      </c>
      <c r="BR13" s="119">
        <f>IFERROR(BQ13/BO13,"-")</f>
        <v>0.5</v>
      </c>
      <c r="BS13" s="120">
        <v>35000</v>
      </c>
      <c r="BT13" s="121">
        <f>IFERROR(BS13/BO13,"-")</f>
        <v>17500</v>
      </c>
      <c r="BU13" s="122"/>
      <c r="BV13" s="122"/>
      <c r="BW13" s="122">
        <v>1</v>
      </c>
      <c r="BX13" s="123">
        <v>2</v>
      </c>
      <c r="BY13" s="124">
        <f>IF(Q13=0,"",IF(BX13=0,"",(BX13/Q13)))</f>
        <v>0.33333333333333</v>
      </c>
      <c r="BZ13" s="125">
        <v>1</v>
      </c>
      <c r="CA13" s="126">
        <f>IFERROR(BZ13/BX13,"-")</f>
        <v>0.5</v>
      </c>
      <c r="CB13" s="127">
        <v>74000</v>
      </c>
      <c r="CC13" s="128">
        <f>IFERROR(CB13/BX13,"-")</f>
        <v>37000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76000</v>
      </c>
      <c r="CR13" s="138">
        <v>74000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87</v>
      </c>
      <c r="F14" s="184" t="s">
        <v>88</v>
      </c>
      <c r="G14" s="184" t="s">
        <v>61</v>
      </c>
      <c r="H14" s="87" t="s">
        <v>81</v>
      </c>
      <c r="I14" s="87" t="s">
        <v>85</v>
      </c>
      <c r="J14" s="185" t="s">
        <v>89</v>
      </c>
      <c r="K14" s="176"/>
      <c r="L14" s="79">
        <v>7</v>
      </c>
      <c r="M14" s="79">
        <v>0</v>
      </c>
      <c r="N14" s="79">
        <v>43</v>
      </c>
      <c r="O14" s="88">
        <v>3</v>
      </c>
      <c r="P14" s="89">
        <v>0</v>
      </c>
      <c r="Q14" s="90">
        <f>O14+P14</f>
        <v>3</v>
      </c>
      <c r="R14" s="80">
        <f>IFERROR(Q14/N14,"-")</f>
        <v>0.069767441860465</v>
      </c>
      <c r="S14" s="79">
        <v>0</v>
      </c>
      <c r="T14" s="79">
        <v>1</v>
      </c>
      <c r="U14" s="80">
        <f>IFERROR(T14/(Q14),"-")</f>
        <v>0.33333333333333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0.66666666666667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0.33333333333333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58</v>
      </c>
      <c r="D15" s="184"/>
      <c r="E15" s="184" t="s">
        <v>75</v>
      </c>
      <c r="F15" s="184" t="s">
        <v>76</v>
      </c>
      <c r="G15" s="184" t="s">
        <v>61</v>
      </c>
      <c r="H15" s="87" t="s">
        <v>81</v>
      </c>
      <c r="I15" s="87" t="s">
        <v>85</v>
      </c>
      <c r="J15" s="185" t="s">
        <v>77</v>
      </c>
      <c r="K15" s="176"/>
      <c r="L15" s="79">
        <v>38</v>
      </c>
      <c r="M15" s="79">
        <v>0</v>
      </c>
      <c r="N15" s="79">
        <v>150</v>
      </c>
      <c r="O15" s="88">
        <v>14</v>
      </c>
      <c r="P15" s="89">
        <v>0</v>
      </c>
      <c r="Q15" s="90">
        <f>O15+P15</f>
        <v>14</v>
      </c>
      <c r="R15" s="80">
        <f>IFERROR(Q15/N15,"-")</f>
        <v>0.093333333333333</v>
      </c>
      <c r="S15" s="79">
        <v>0</v>
      </c>
      <c r="T15" s="79">
        <v>3</v>
      </c>
      <c r="U15" s="80">
        <f>IFERROR(T15/(Q15),"-")</f>
        <v>0.21428571428571</v>
      </c>
      <c r="V15" s="81"/>
      <c r="W15" s="82">
        <v>2</v>
      </c>
      <c r="X15" s="80">
        <f>IF(Q15=0,"-",W15/Q15)</f>
        <v>0.14285714285714</v>
      </c>
      <c r="Y15" s="181">
        <v>24000</v>
      </c>
      <c r="Z15" s="182">
        <f>IFERROR(Y15/Q15,"-")</f>
        <v>1714.2857142857</v>
      </c>
      <c r="AA15" s="182">
        <f>IFERROR(Y15/W15,"-")</f>
        <v>12000</v>
      </c>
      <c r="AB15" s="176"/>
      <c r="AC15" s="83"/>
      <c r="AD15" s="77"/>
      <c r="AE15" s="91">
        <v>1</v>
      </c>
      <c r="AF15" s="92">
        <f>IF(Q15=0,"",IF(AE15=0,"",(AE15/Q15)))</f>
        <v>0.071428571428571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0.071428571428571</v>
      </c>
      <c r="AY15" s="103">
        <v>1</v>
      </c>
      <c r="AZ15" s="105">
        <f>IFERROR(AY15/AW15,"-")</f>
        <v>1</v>
      </c>
      <c r="BA15" s="106">
        <v>3000</v>
      </c>
      <c r="BB15" s="107">
        <f>IFERROR(BA15/AW15,"-")</f>
        <v>3000</v>
      </c>
      <c r="BC15" s="108">
        <v>1</v>
      </c>
      <c r="BD15" s="108"/>
      <c r="BE15" s="108"/>
      <c r="BF15" s="109">
        <v>1</v>
      </c>
      <c r="BG15" s="110">
        <f>IF(Q15=0,"",IF(BF15=0,"",(BF15/Q15)))</f>
        <v>0.071428571428571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8</v>
      </c>
      <c r="BP15" s="117">
        <f>IF(Q15=0,"",IF(BO15=0,"",(BO15/Q15)))</f>
        <v>0.57142857142857</v>
      </c>
      <c r="BQ15" s="118">
        <v>1</v>
      </c>
      <c r="BR15" s="119">
        <f>IFERROR(BQ15/BO15,"-")</f>
        <v>0.125</v>
      </c>
      <c r="BS15" s="120">
        <v>21000</v>
      </c>
      <c r="BT15" s="121">
        <f>IFERROR(BS15/BO15,"-")</f>
        <v>2625</v>
      </c>
      <c r="BU15" s="122"/>
      <c r="BV15" s="122"/>
      <c r="BW15" s="122">
        <v>1</v>
      </c>
      <c r="BX15" s="123">
        <v>2</v>
      </c>
      <c r="BY15" s="124">
        <f>IF(Q15=0,"",IF(BX15=0,"",(BX15/Q15)))</f>
        <v>0.14285714285714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1</v>
      </c>
      <c r="CH15" s="131">
        <f>IF(Q15=0,"",IF(CG15=0,"",(CG15/Q15)))</f>
        <v>0.071428571428571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2</v>
      </c>
      <c r="CQ15" s="138">
        <v>24000</v>
      </c>
      <c r="CR15" s="138">
        <v>21000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92</v>
      </c>
      <c r="F16" s="184" t="s">
        <v>92</v>
      </c>
      <c r="G16" s="184" t="s">
        <v>66</v>
      </c>
      <c r="H16" s="87" t="s">
        <v>93</v>
      </c>
      <c r="I16" s="87"/>
      <c r="J16" s="87"/>
      <c r="K16" s="176"/>
      <c r="L16" s="79">
        <v>221</v>
      </c>
      <c r="M16" s="79">
        <v>125</v>
      </c>
      <c r="N16" s="79">
        <v>65</v>
      </c>
      <c r="O16" s="88">
        <v>43</v>
      </c>
      <c r="P16" s="89">
        <v>0</v>
      </c>
      <c r="Q16" s="90">
        <f>O16+P16</f>
        <v>43</v>
      </c>
      <c r="R16" s="80">
        <f>IFERROR(Q16/N16,"-")</f>
        <v>0.66153846153846</v>
      </c>
      <c r="S16" s="79">
        <v>7</v>
      </c>
      <c r="T16" s="79">
        <v>7</v>
      </c>
      <c r="U16" s="80">
        <f>IFERROR(T16/(Q16),"-")</f>
        <v>0.16279069767442</v>
      </c>
      <c r="V16" s="81"/>
      <c r="W16" s="82">
        <v>10</v>
      </c>
      <c r="X16" s="80">
        <f>IF(Q16=0,"-",W16/Q16)</f>
        <v>0.23255813953488</v>
      </c>
      <c r="Y16" s="181">
        <v>659000</v>
      </c>
      <c r="Z16" s="182">
        <f>IFERROR(Y16/Q16,"-")</f>
        <v>15325.581395349</v>
      </c>
      <c r="AA16" s="182">
        <f>IFERROR(Y16/W16,"-")</f>
        <v>65900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0.023255813953488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6</v>
      </c>
      <c r="BG16" s="110">
        <f>IF(Q16=0,"",IF(BF16=0,"",(BF16/Q16)))</f>
        <v>0.13953488372093</v>
      </c>
      <c r="BH16" s="109">
        <v>3</v>
      </c>
      <c r="BI16" s="111">
        <f>IFERROR(BH16/BF16,"-")</f>
        <v>0.5</v>
      </c>
      <c r="BJ16" s="112">
        <v>92000</v>
      </c>
      <c r="BK16" s="113">
        <f>IFERROR(BJ16/BF16,"-")</f>
        <v>15333.333333333</v>
      </c>
      <c r="BL16" s="114">
        <v>1</v>
      </c>
      <c r="BM16" s="114">
        <v>1</v>
      </c>
      <c r="BN16" s="114">
        <v>1</v>
      </c>
      <c r="BO16" s="116">
        <v>14</v>
      </c>
      <c r="BP16" s="117">
        <f>IF(Q16=0,"",IF(BO16=0,"",(BO16/Q16)))</f>
        <v>0.32558139534884</v>
      </c>
      <c r="BQ16" s="118">
        <v>2</v>
      </c>
      <c r="BR16" s="119">
        <f>IFERROR(BQ16/BO16,"-")</f>
        <v>0.14285714285714</v>
      </c>
      <c r="BS16" s="120">
        <v>14000</v>
      </c>
      <c r="BT16" s="121">
        <f>IFERROR(BS16/BO16,"-")</f>
        <v>1000</v>
      </c>
      <c r="BU16" s="122">
        <v>1</v>
      </c>
      <c r="BV16" s="122"/>
      <c r="BW16" s="122">
        <v>1</v>
      </c>
      <c r="BX16" s="123">
        <v>16</v>
      </c>
      <c r="BY16" s="124">
        <f>IF(Q16=0,"",IF(BX16=0,"",(BX16/Q16)))</f>
        <v>0.37209302325581</v>
      </c>
      <c r="BZ16" s="125">
        <v>7</v>
      </c>
      <c r="CA16" s="126">
        <f>IFERROR(BZ16/BX16,"-")</f>
        <v>0.4375</v>
      </c>
      <c r="CB16" s="127">
        <v>911000</v>
      </c>
      <c r="CC16" s="128">
        <f>IFERROR(CB16/BX16,"-")</f>
        <v>56937.5</v>
      </c>
      <c r="CD16" s="129">
        <v>1</v>
      </c>
      <c r="CE16" s="129">
        <v>2</v>
      </c>
      <c r="CF16" s="129">
        <v>4</v>
      </c>
      <c r="CG16" s="130">
        <v>6</v>
      </c>
      <c r="CH16" s="131">
        <f>IF(Q16=0,"",IF(CG16=0,"",(CG16/Q16)))</f>
        <v>0.13953488372093</v>
      </c>
      <c r="CI16" s="132">
        <v>3</v>
      </c>
      <c r="CJ16" s="133">
        <f>IFERROR(CI16/CG16,"-")</f>
        <v>0.5</v>
      </c>
      <c r="CK16" s="134">
        <v>142000</v>
      </c>
      <c r="CL16" s="135">
        <f>IFERROR(CK16/CG16,"-")</f>
        <v>23666.666666667</v>
      </c>
      <c r="CM16" s="136">
        <v>1</v>
      </c>
      <c r="CN16" s="136">
        <v>1</v>
      </c>
      <c r="CO16" s="136">
        <v>1</v>
      </c>
      <c r="CP16" s="137">
        <v>10</v>
      </c>
      <c r="CQ16" s="138">
        <v>659000</v>
      </c>
      <c r="CR16" s="138">
        <v>363000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0.56666666666667</v>
      </c>
      <c r="B17" s="184" t="s">
        <v>94</v>
      </c>
      <c r="C17" s="184" t="s">
        <v>58</v>
      </c>
      <c r="D17" s="184"/>
      <c r="E17" s="184" t="s">
        <v>80</v>
      </c>
      <c r="F17" s="184" t="s">
        <v>60</v>
      </c>
      <c r="G17" s="184" t="s">
        <v>61</v>
      </c>
      <c r="H17" s="87" t="s">
        <v>95</v>
      </c>
      <c r="I17" s="87" t="s">
        <v>96</v>
      </c>
      <c r="J17" s="87"/>
      <c r="K17" s="176">
        <v>150000</v>
      </c>
      <c r="L17" s="79">
        <v>6</v>
      </c>
      <c r="M17" s="79">
        <v>0</v>
      </c>
      <c r="N17" s="79">
        <v>24</v>
      </c>
      <c r="O17" s="88">
        <v>4</v>
      </c>
      <c r="P17" s="89">
        <v>0</v>
      </c>
      <c r="Q17" s="90">
        <f>O17+P17</f>
        <v>4</v>
      </c>
      <c r="R17" s="80">
        <f>IFERROR(Q17/N17,"-")</f>
        <v>0.16666666666667</v>
      </c>
      <c r="S17" s="79">
        <v>0</v>
      </c>
      <c r="T17" s="79">
        <v>1</v>
      </c>
      <c r="U17" s="80">
        <f>IFERROR(T17/(Q17),"-")</f>
        <v>0.25</v>
      </c>
      <c r="V17" s="81">
        <f>IFERROR(K17/SUM(Q17:Q20),"-")</f>
        <v>6250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SUM(Y17:Y20)-SUM(K17:K20)</f>
        <v>-65000</v>
      </c>
      <c r="AC17" s="83">
        <f>SUM(Y17:Y20)/SUM(K17:K20)</f>
        <v>0.56666666666667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68</v>
      </c>
      <c r="F18" s="184" t="s">
        <v>69</v>
      </c>
      <c r="G18" s="184" t="s">
        <v>61</v>
      </c>
      <c r="H18" s="87" t="s">
        <v>95</v>
      </c>
      <c r="I18" s="87" t="s">
        <v>96</v>
      </c>
      <c r="J18" s="87"/>
      <c r="K18" s="176"/>
      <c r="L18" s="79">
        <v>0</v>
      </c>
      <c r="M18" s="79">
        <v>0</v>
      </c>
      <c r="N18" s="79">
        <v>6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75</v>
      </c>
      <c r="F19" s="184" t="s">
        <v>76</v>
      </c>
      <c r="G19" s="184" t="s">
        <v>61</v>
      </c>
      <c r="H19" s="87" t="s">
        <v>95</v>
      </c>
      <c r="I19" s="87" t="s">
        <v>96</v>
      </c>
      <c r="J19" s="87"/>
      <c r="K19" s="176"/>
      <c r="L19" s="79">
        <v>11</v>
      </c>
      <c r="M19" s="79">
        <v>0</v>
      </c>
      <c r="N19" s="79">
        <v>35</v>
      </c>
      <c r="O19" s="88">
        <v>6</v>
      </c>
      <c r="P19" s="89">
        <v>0</v>
      </c>
      <c r="Q19" s="90">
        <f>O19+P19</f>
        <v>6</v>
      </c>
      <c r="R19" s="80">
        <f>IFERROR(Q19/N19,"-")</f>
        <v>0.17142857142857</v>
      </c>
      <c r="S19" s="79">
        <v>0</v>
      </c>
      <c r="T19" s="79">
        <v>3</v>
      </c>
      <c r="U19" s="80">
        <f>IFERROR(T19/(Q19),"-")</f>
        <v>0.5</v>
      </c>
      <c r="V19" s="81"/>
      <c r="W19" s="82">
        <v>1</v>
      </c>
      <c r="X19" s="80">
        <f>IF(Q19=0,"-",W19/Q19)</f>
        <v>0.16666666666667</v>
      </c>
      <c r="Y19" s="181">
        <v>5000</v>
      </c>
      <c r="Z19" s="182">
        <f>IFERROR(Y19/Q19,"-")</f>
        <v>833.33333333333</v>
      </c>
      <c r="AA19" s="182">
        <f>IFERROR(Y19/W19,"-")</f>
        <v>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0.16666666666667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3</v>
      </c>
      <c r="BY19" s="124">
        <f>IF(Q19=0,"",IF(BX19=0,"",(BX19/Q19)))</f>
        <v>0.5</v>
      </c>
      <c r="BZ19" s="125">
        <v>1</v>
      </c>
      <c r="CA19" s="126">
        <f>IFERROR(BZ19/BX19,"-")</f>
        <v>0.33333333333333</v>
      </c>
      <c r="CB19" s="127">
        <v>5000</v>
      </c>
      <c r="CC19" s="128">
        <f>IFERROR(CB19/BX19,"-")</f>
        <v>1666.6666666667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5000</v>
      </c>
      <c r="CR19" s="138">
        <v>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92</v>
      </c>
      <c r="F20" s="184" t="s">
        <v>92</v>
      </c>
      <c r="G20" s="184" t="s">
        <v>66</v>
      </c>
      <c r="H20" s="87" t="s">
        <v>93</v>
      </c>
      <c r="I20" s="87"/>
      <c r="J20" s="87"/>
      <c r="K20" s="176"/>
      <c r="L20" s="79">
        <v>47</v>
      </c>
      <c r="M20" s="79">
        <v>39</v>
      </c>
      <c r="N20" s="79">
        <v>20</v>
      </c>
      <c r="O20" s="88">
        <v>14</v>
      </c>
      <c r="P20" s="89">
        <v>0</v>
      </c>
      <c r="Q20" s="90">
        <f>O20+P20</f>
        <v>14</v>
      </c>
      <c r="R20" s="80">
        <f>IFERROR(Q20/N20,"-")</f>
        <v>0.7</v>
      </c>
      <c r="S20" s="79">
        <v>2</v>
      </c>
      <c r="T20" s="79">
        <v>0</v>
      </c>
      <c r="U20" s="80">
        <f>IFERROR(T20/(Q20),"-")</f>
        <v>0</v>
      </c>
      <c r="V20" s="81"/>
      <c r="W20" s="82">
        <v>3</v>
      </c>
      <c r="X20" s="80">
        <f>IF(Q20=0,"-",W20/Q20)</f>
        <v>0.21428571428571</v>
      </c>
      <c r="Y20" s="181">
        <v>80000</v>
      </c>
      <c r="Z20" s="182">
        <f>IFERROR(Y20/Q20,"-")</f>
        <v>5714.2857142857</v>
      </c>
      <c r="AA20" s="182">
        <f>IFERROR(Y20/W20,"-")</f>
        <v>26666.666666667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0.21428571428571</v>
      </c>
      <c r="BH20" s="109">
        <v>1</v>
      </c>
      <c r="BI20" s="111">
        <f>IFERROR(BH20/BF20,"-")</f>
        <v>0.33333333333333</v>
      </c>
      <c r="BJ20" s="112">
        <v>56000</v>
      </c>
      <c r="BK20" s="113">
        <f>IFERROR(BJ20/BF20,"-")</f>
        <v>18666.666666667</v>
      </c>
      <c r="BL20" s="114"/>
      <c r="BM20" s="114"/>
      <c r="BN20" s="114">
        <v>1</v>
      </c>
      <c r="BO20" s="116">
        <v>6</v>
      </c>
      <c r="BP20" s="117">
        <f>IF(Q20=0,"",IF(BO20=0,"",(BO20/Q20)))</f>
        <v>0.42857142857143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4</v>
      </c>
      <c r="BY20" s="124">
        <f>IF(Q20=0,"",IF(BX20=0,"",(BX20/Q20)))</f>
        <v>0.28571428571429</v>
      </c>
      <c r="BZ20" s="125">
        <v>2</v>
      </c>
      <c r="CA20" s="126">
        <f>IFERROR(BZ20/BX20,"-")</f>
        <v>0.5</v>
      </c>
      <c r="CB20" s="127">
        <v>32000</v>
      </c>
      <c r="CC20" s="128">
        <f>IFERROR(CB20/BX20,"-")</f>
        <v>8000</v>
      </c>
      <c r="CD20" s="129"/>
      <c r="CE20" s="129"/>
      <c r="CF20" s="129">
        <v>2</v>
      </c>
      <c r="CG20" s="130">
        <v>1</v>
      </c>
      <c r="CH20" s="131">
        <f>IF(Q20=0,"",IF(CG20=0,"",(CG20/Q20)))</f>
        <v>0.071428571428571</v>
      </c>
      <c r="CI20" s="132">
        <v>1</v>
      </c>
      <c r="CJ20" s="133">
        <f>IFERROR(CI20/CG20,"-")</f>
        <v>1</v>
      </c>
      <c r="CK20" s="134">
        <v>3000</v>
      </c>
      <c r="CL20" s="135">
        <f>IFERROR(CK20/CG20,"-")</f>
        <v>3000</v>
      </c>
      <c r="CM20" s="136">
        <v>1</v>
      </c>
      <c r="CN20" s="136"/>
      <c r="CO20" s="136"/>
      <c r="CP20" s="137">
        <v>3</v>
      </c>
      <c r="CQ20" s="138">
        <v>80000</v>
      </c>
      <c r="CR20" s="138">
        <v>56000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0.78</v>
      </c>
      <c r="B21" s="184" t="s">
        <v>100</v>
      </c>
      <c r="C21" s="184" t="s">
        <v>58</v>
      </c>
      <c r="D21" s="184"/>
      <c r="E21" s="184" t="s">
        <v>101</v>
      </c>
      <c r="F21" s="184" t="s">
        <v>102</v>
      </c>
      <c r="G21" s="184" t="s">
        <v>61</v>
      </c>
      <c r="H21" s="87" t="s">
        <v>95</v>
      </c>
      <c r="I21" s="87" t="s">
        <v>103</v>
      </c>
      <c r="J21" s="87" t="s">
        <v>104</v>
      </c>
      <c r="K21" s="176">
        <v>200000</v>
      </c>
      <c r="L21" s="79">
        <v>10</v>
      </c>
      <c r="M21" s="79">
        <v>0</v>
      </c>
      <c r="N21" s="79">
        <v>41</v>
      </c>
      <c r="O21" s="88">
        <v>6</v>
      </c>
      <c r="P21" s="89">
        <v>0</v>
      </c>
      <c r="Q21" s="90">
        <f>O21+P21</f>
        <v>6</v>
      </c>
      <c r="R21" s="80">
        <f>IFERROR(Q21/N21,"-")</f>
        <v>0.14634146341463</v>
      </c>
      <c r="S21" s="79">
        <v>0</v>
      </c>
      <c r="T21" s="79">
        <v>2</v>
      </c>
      <c r="U21" s="80">
        <f>IFERROR(T21/(Q21),"-")</f>
        <v>0.33333333333333</v>
      </c>
      <c r="V21" s="81">
        <f>IFERROR(K21/SUM(Q21:Q24),"-")</f>
        <v>6250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SUM(Y21:Y24)-SUM(K21:K24)</f>
        <v>-44000</v>
      </c>
      <c r="AC21" s="83">
        <f>SUM(Y21:Y24)/SUM(K21:K24)</f>
        <v>0.78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3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105</v>
      </c>
      <c r="C22" s="184" t="s">
        <v>58</v>
      </c>
      <c r="D22" s="184"/>
      <c r="E22" s="184" t="s">
        <v>106</v>
      </c>
      <c r="F22" s="184" t="s">
        <v>107</v>
      </c>
      <c r="G22" s="184" t="s">
        <v>61</v>
      </c>
      <c r="H22" s="87"/>
      <c r="I22" s="87" t="s">
        <v>103</v>
      </c>
      <c r="J22" s="87" t="s">
        <v>108</v>
      </c>
      <c r="K22" s="176"/>
      <c r="L22" s="79">
        <v>3</v>
      </c>
      <c r="M22" s="79">
        <v>0</v>
      </c>
      <c r="N22" s="79">
        <v>22</v>
      </c>
      <c r="O22" s="88">
        <v>1</v>
      </c>
      <c r="P22" s="89">
        <v>0</v>
      </c>
      <c r="Q22" s="90">
        <f>O22+P22</f>
        <v>1</v>
      </c>
      <c r="R22" s="80">
        <f>IFERROR(Q22/N22,"-")</f>
        <v>0.045454545454545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1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110</v>
      </c>
      <c r="F23" s="184" t="s">
        <v>111</v>
      </c>
      <c r="G23" s="184" t="s">
        <v>61</v>
      </c>
      <c r="H23" s="87"/>
      <c r="I23" s="87" t="s">
        <v>103</v>
      </c>
      <c r="J23" s="87" t="s">
        <v>112</v>
      </c>
      <c r="K23" s="176"/>
      <c r="L23" s="79">
        <v>9</v>
      </c>
      <c r="M23" s="79">
        <v>0</v>
      </c>
      <c r="N23" s="79">
        <v>45</v>
      </c>
      <c r="O23" s="88">
        <v>6</v>
      </c>
      <c r="P23" s="89">
        <v>0</v>
      </c>
      <c r="Q23" s="90">
        <f>O23+P23</f>
        <v>6</v>
      </c>
      <c r="R23" s="80">
        <f>IFERROR(Q23/N23,"-")</f>
        <v>0.13333333333333</v>
      </c>
      <c r="S23" s="79">
        <v>0</v>
      </c>
      <c r="T23" s="79">
        <v>1</v>
      </c>
      <c r="U23" s="80">
        <f>IFERROR(T23/(Q23),"-")</f>
        <v>0.16666666666667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0.16666666666667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113</v>
      </c>
      <c r="C24" s="184" t="s">
        <v>58</v>
      </c>
      <c r="D24" s="184"/>
      <c r="E24" s="184" t="s">
        <v>92</v>
      </c>
      <c r="F24" s="184" t="s">
        <v>92</v>
      </c>
      <c r="G24" s="184" t="s">
        <v>66</v>
      </c>
      <c r="H24" s="87"/>
      <c r="I24" s="87"/>
      <c r="J24" s="87"/>
      <c r="K24" s="176"/>
      <c r="L24" s="79">
        <v>87</v>
      </c>
      <c r="M24" s="79">
        <v>51</v>
      </c>
      <c r="N24" s="79">
        <v>35</v>
      </c>
      <c r="O24" s="88">
        <v>19</v>
      </c>
      <c r="P24" s="89">
        <v>0</v>
      </c>
      <c r="Q24" s="90">
        <f>O24+P24</f>
        <v>19</v>
      </c>
      <c r="R24" s="80">
        <f>IFERROR(Q24/N24,"-")</f>
        <v>0.54285714285714</v>
      </c>
      <c r="S24" s="79">
        <v>6</v>
      </c>
      <c r="T24" s="79">
        <v>1</v>
      </c>
      <c r="U24" s="80">
        <f>IFERROR(T24/(Q24),"-")</f>
        <v>0.052631578947368</v>
      </c>
      <c r="V24" s="81"/>
      <c r="W24" s="82">
        <v>5</v>
      </c>
      <c r="X24" s="80">
        <f>IF(Q24=0,"-",W24/Q24)</f>
        <v>0.26315789473684</v>
      </c>
      <c r="Y24" s="181">
        <v>156000</v>
      </c>
      <c r="Z24" s="182">
        <f>IFERROR(Y24/Q24,"-")</f>
        <v>8210.5263157895</v>
      </c>
      <c r="AA24" s="182">
        <f>IFERROR(Y24/W24,"-")</f>
        <v>31200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6</v>
      </c>
      <c r="BG24" s="110">
        <f>IF(Q24=0,"",IF(BF24=0,"",(BF24/Q24)))</f>
        <v>0.31578947368421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9</v>
      </c>
      <c r="BP24" s="117">
        <f>IF(Q24=0,"",IF(BO24=0,"",(BO24/Q24)))</f>
        <v>0.47368421052632</v>
      </c>
      <c r="BQ24" s="118">
        <v>5</v>
      </c>
      <c r="BR24" s="119">
        <f>IFERROR(BQ24/BO24,"-")</f>
        <v>0.55555555555556</v>
      </c>
      <c r="BS24" s="120">
        <v>146000</v>
      </c>
      <c r="BT24" s="121">
        <f>IFERROR(BS24/BO24,"-")</f>
        <v>16222.222222222</v>
      </c>
      <c r="BU24" s="122">
        <v>1</v>
      </c>
      <c r="BV24" s="122"/>
      <c r="BW24" s="122">
        <v>4</v>
      </c>
      <c r="BX24" s="123">
        <v>3</v>
      </c>
      <c r="BY24" s="124">
        <f>IF(Q24=0,"",IF(BX24=0,"",(BX24/Q24)))</f>
        <v>0.15789473684211</v>
      </c>
      <c r="BZ24" s="125">
        <v>1</v>
      </c>
      <c r="CA24" s="126">
        <f>IFERROR(BZ24/BX24,"-")</f>
        <v>0.33333333333333</v>
      </c>
      <c r="CB24" s="127">
        <v>10000</v>
      </c>
      <c r="CC24" s="128">
        <f>IFERROR(CB24/BX24,"-")</f>
        <v>3333.3333333333</v>
      </c>
      <c r="CD24" s="129">
        <v>1</v>
      </c>
      <c r="CE24" s="129"/>
      <c r="CF24" s="129"/>
      <c r="CG24" s="130">
        <v>1</v>
      </c>
      <c r="CH24" s="131">
        <f>IF(Q24=0,"",IF(CG24=0,"",(CG24/Q24)))</f>
        <v>0.052631578947368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5</v>
      </c>
      <c r="CQ24" s="138">
        <v>156000</v>
      </c>
      <c r="CR24" s="138">
        <v>91000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0.40833333333333</v>
      </c>
      <c r="B25" s="184" t="s">
        <v>114</v>
      </c>
      <c r="C25" s="184" t="s">
        <v>58</v>
      </c>
      <c r="D25" s="184"/>
      <c r="E25" s="184" t="s">
        <v>75</v>
      </c>
      <c r="F25" s="184" t="s">
        <v>76</v>
      </c>
      <c r="G25" s="184" t="s">
        <v>61</v>
      </c>
      <c r="H25" s="87" t="s">
        <v>115</v>
      </c>
      <c r="I25" s="87" t="s">
        <v>71</v>
      </c>
      <c r="J25" s="87" t="s">
        <v>116</v>
      </c>
      <c r="K25" s="176">
        <v>120000</v>
      </c>
      <c r="L25" s="79">
        <v>22</v>
      </c>
      <c r="M25" s="79">
        <v>0</v>
      </c>
      <c r="N25" s="79">
        <v>116</v>
      </c>
      <c r="O25" s="88">
        <v>11</v>
      </c>
      <c r="P25" s="89">
        <v>0</v>
      </c>
      <c r="Q25" s="90">
        <f>O25+P25</f>
        <v>11</v>
      </c>
      <c r="R25" s="80">
        <f>IFERROR(Q25/N25,"-")</f>
        <v>0.094827586206897</v>
      </c>
      <c r="S25" s="79">
        <v>0</v>
      </c>
      <c r="T25" s="79">
        <v>4</v>
      </c>
      <c r="U25" s="80">
        <f>IFERROR(T25/(Q25),"-")</f>
        <v>0.36363636363636</v>
      </c>
      <c r="V25" s="81">
        <f>IFERROR(K25/SUM(Q25:Q26),"-")</f>
        <v>6666.6666666667</v>
      </c>
      <c r="W25" s="82">
        <v>1</v>
      </c>
      <c r="X25" s="80">
        <f>IF(Q25=0,"-",W25/Q25)</f>
        <v>0.090909090909091</v>
      </c>
      <c r="Y25" s="181">
        <v>3000</v>
      </c>
      <c r="Z25" s="182">
        <f>IFERROR(Y25/Q25,"-")</f>
        <v>272.72727272727</v>
      </c>
      <c r="AA25" s="182">
        <f>IFERROR(Y25/W25,"-")</f>
        <v>3000</v>
      </c>
      <c r="AB25" s="176">
        <f>SUM(Y25:Y26)-SUM(K25:K26)</f>
        <v>-71000</v>
      </c>
      <c r="AC25" s="83">
        <f>SUM(Y25:Y26)/SUM(K25:K26)</f>
        <v>0.40833333333333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0.090909090909091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2</v>
      </c>
      <c r="BG25" s="110">
        <f>IF(Q25=0,"",IF(BF25=0,"",(BF25/Q25)))</f>
        <v>0.18181818181818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4</v>
      </c>
      <c r="BP25" s="117">
        <f>IF(Q25=0,"",IF(BO25=0,"",(BO25/Q25)))</f>
        <v>0.36363636363636</v>
      </c>
      <c r="BQ25" s="118">
        <v>1</v>
      </c>
      <c r="BR25" s="119">
        <f>IFERROR(BQ25/BO25,"-")</f>
        <v>0.25</v>
      </c>
      <c r="BS25" s="120">
        <v>3000</v>
      </c>
      <c r="BT25" s="121">
        <f>IFERROR(BS25/BO25,"-")</f>
        <v>750</v>
      </c>
      <c r="BU25" s="122">
        <v>1</v>
      </c>
      <c r="BV25" s="122"/>
      <c r="BW25" s="122"/>
      <c r="BX25" s="123">
        <v>3</v>
      </c>
      <c r="BY25" s="124">
        <f>IF(Q25=0,"",IF(BX25=0,"",(BX25/Q25)))</f>
        <v>0.27272727272727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1</v>
      </c>
      <c r="CH25" s="131">
        <f>IF(Q25=0,"",IF(CG25=0,"",(CG25/Q25)))</f>
        <v>0.090909090909091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3000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117</v>
      </c>
      <c r="C26" s="184" t="s">
        <v>58</v>
      </c>
      <c r="D26" s="184"/>
      <c r="E26" s="184" t="s">
        <v>75</v>
      </c>
      <c r="F26" s="184" t="s">
        <v>76</v>
      </c>
      <c r="G26" s="184" t="s">
        <v>66</v>
      </c>
      <c r="H26" s="87"/>
      <c r="I26" s="87"/>
      <c r="J26" s="87"/>
      <c r="K26" s="176"/>
      <c r="L26" s="79">
        <v>46</v>
      </c>
      <c r="M26" s="79">
        <v>34</v>
      </c>
      <c r="N26" s="79">
        <v>17</v>
      </c>
      <c r="O26" s="88">
        <v>7</v>
      </c>
      <c r="P26" s="89">
        <v>0</v>
      </c>
      <c r="Q26" s="90">
        <f>O26+P26</f>
        <v>7</v>
      </c>
      <c r="R26" s="80">
        <f>IFERROR(Q26/N26,"-")</f>
        <v>0.41176470588235</v>
      </c>
      <c r="S26" s="79">
        <v>2</v>
      </c>
      <c r="T26" s="79">
        <v>0</v>
      </c>
      <c r="U26" s="80">
        <f>IFERROR(T26/(Q26),"-")</f>
        <v>0</v>
      </c>
      <c r="V26" s="81"/>
      <c r="W26" s="82">
        <v>2</v>
      </c>
      <c r="X26" s="80">
        <f>IF(Q26=0,"-",W26/Q26)</f>
        <v>0.28571428571429</v>
      </c>
      <c r="Y26" s="181">
        <v>46000</v>
      </c>
      <c r="Z26" s="182">
        <f>IFERROR(Y26/Q26,"-")</f>
        <v>6571.4285714286</v>
      </c>
      <c r="AA26" s="182">
        <f>IFERROR(Y26/W26,"-")</f>
        <v>23000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0.14285714285714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1</v>
      </c>
      <c r="AX26" s="104">
        <f>IF(Q26=0,"",IF(AW26=0,"",(AW26/Q26)))</f>
        <v>0.14285714285714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0.14285714285714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4</v>
      </c>
      <c r="BY26" s="124">
        <f>IF(Q26=0,"",IF(BX26=0,"",(BX26/Q26)))</f>
        <v>0.57142857142857</v>
      </c>
      <c r="BZ26" s="125">
        <v>3</v>
      </c>
      <c r="CA26" s="126">
        <f>IFERROR(BZ26/BX26,"-")</f>
        <v>0.75</v>
      </c>
      <c r="CB26" s="127">
        <v>337000</v>
      </c>
      <c r="CC26" s="128">
        <f>IFERROR(CB26/BX26,"-")</f>
        <v>84250</v>
      </c>
      <c r="CD26" s="129"/>
      <c r="CE26" s="129"/>
      <c r="CF26" s="129">
        <v>3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46000</v>
      </c>
      <c r="CR26" s="138">
        <v>312000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>
        <f>AC27</f>
        <v>0.6</v>
      </c>
      <c r="B27" s="184" t="s">
        <v>118</v>
      </c>
      <c r="C27" s="184" t="s">
        <v>58</v>
      </c>
      <c r="D27" s="184"/>
      <c r="E27" s="184" t="s">
        <v>68</v>
      </c>
      <c r="F27" s="184" t="s">
        <v>69</v>
      </c>
      <c r="G27" s="184" t="s">
        <v>61</v>
      </c>
      <c r="H27" s="87" t="s">
        <v>119</v>
      </c>
      <c r="I27" s="87" t="s">
        <v>71</v>
      </c>
      <c r="J27" s="186" t="s">
        <v>72</v>
      </c>
      <c r="K27" s="176">
        <v>90000</v>
      </c>
      <c r="L27" s="79">
        <v>11</v>
      </c>
      <c r="M27" s="79">
        <v>0</v>
      </c>
      <c r="N27" s="79">
        <v>44</v>
      </c>
      <c r="O27" s="88">
        <v>4</v>
      </c>
      <c r="P27" s="89">
        <v>0</v>
      </c>
      <c r="Q27" s="90">
        <f>O27+P27</f>
        <v>4</v>
      </c>
      <c r="R27" s="80">
        <f>IFERROR(Q27/N27,"-")</f>
        <v>0.090909090909091</v>
      </c>
      <c r="S27" s="79">
        <v>0</v>
      </c>
      <c r="T27" s="79">
        <v>1</v>
      </c>
      <c r="U27" s="80">
        <f>IFERROR(T27/(Q27),"-")</f>
        <v>0.25</v>
      </c>
      <c r="V27" s="81">
        <f>IFERROR(K27/SUM(Q27:Q28),"-")</f>
        <v>7500</v>
      </c>
      <c r="W27" s="82">
        <v>2</v>
      </c>
      <c r="X27" s="80">
        <f>IF(Q27=0,"-",W27/Q27)</f>
        <v>0.5</v>
      </c>
      <c r="Y27" s="181">
        <v>14000</v>
      </c>
      <c r="Z27" s="182">
        <f>IFERROR(Y27/Q27,"-")</f>
        <v>3500</v>
      </c>
      <c r="AA27" s="182">
        <f>IFERROR(Y27/W27,"-")</f>
        <v>7000</v>
      </c>
      <c r="AB27" s="176">
        <f>SUM(Y27:Y28)-SUM(K27:K28)</f>
        <v>-36000</v>
      </c>
      <c r="AC27" s="83">
        <f>SUM(Y27:Y28)/SUM(K27:K28)</f>
        <v>0.6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0.25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0.25</v>
      </c>
      <c r="BH27" s="109">
        <v>1</v>
      </c>
      <c r="BI27" s="111">
        <f>IFERROR(BH27/BF27,"-")</f>
        <v>1</v>
      </c>
      <c r="BJ27" s="112">
        <v>5000</v>
      </c>
      <c r="BK27" s="113">
        <f>IFERROR(BJ27/BF27,"-")</f>
        <v>5000</v>
      </c>
      <c r="BL27" s="114">
        <v>1</v>
      </c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2</v>
      </c>
      <c r="BY27" s="124">
        <f>IF(Q27=0,"",IF(BX27=0,"",(BX27/Q27)))</f>
        <v>0.5</v>
      </c>
      <c r="BZ27" s="125">
        <v>2</v>
      </c>
      <c r="CA27" s="126">
        <f>IFERROR(BZ27/BX27,"-")</f>
        <v>1</v>
      </c>
      <c r="CB27" s="127">
        <v>202000</v>
      </c>
      <c r="CC27" s="128">
        <f>IFERROR(CB27/BX27,"-")</f>
        <v>101000</v>
      </c>
      <c r="CD27" s="129"/>
      <c r="CE27" s="129"/>
      <c r="CF27" s="129">
        <v>2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14000</v>
      </c>
      <c r="CR27" s="138">
        <v>193000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/>
      <c r="B28" s="184" t="s">
        <v>120</v>
      </c>
      <c r="C28" s="184" t="s">
        <v>58</v>
      </c>
      <c r="D28" s="184"/>
      <c r="E28" s="184" t="s">
        <v>68</v>
      </c>
      <c r="F28" s="184" t="s">
        <v>69</v>
      </c>
      <c r="G28" s="184" t="s">
        <v>66</v>
      </c>
      <c r="H28" s="87"/>
      <c r="I28" s="87"/>
      <c r="J28" s="87"/>
      <c r="K28" s="176"/>
      <c r="L28" s="79">
        <v>40</v>
      </c>
      <c r="M28" s="79">
        <v>32</v>
      </c>
      <c r="N28" s="79">
        <v>15</v>
      </c>
      <c r="O28" s="88">
        <v>8</v>
      </c>
      <c r="P28" s="89">
        <v>0</v>
      </c>
      <c r="Q28" s="90">
        <f>O28+P28</f>
        <v>8</v>
      </c>
      <c r="R28" s="80">
        <f>IFERROR(Q28/N28,"-")</f>
        <v>0.53333333333333</v>
      </c>
      <c r="S28" s="79">
        <v>1</v>
      </c>
      <c r="T28" s="79">
        <v>1</v>
      </c>
      <c r="U28" s="80">
        <f>IFERROR(T28/(Q28),"-")</f>
        <v>0.125</v>
      </c>
      <c r="V28" s="81"/>
      <c r="W28" s="82">
        <v>1</v>
      </c>
      <c r="X28" s="80">
        <f>IF(Q28=0,"-",W28/Q28)</f>
        <v>0.125</v>
      </c>
      <c r="Y28" s="181">
        <v>40000</v>
      </c>
      <c r="Z28" s="182">
        <f>IFERROR(Y28/Q28,"-")</f>
        <v>5000</v>
      </c>
      <c r="AA28" s="182">
        <f>IFERROR(Y28/W28,"-")</f>
        <v>40000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2</v>
      </c>
      <c r="BP28" s="117">
        <f>IF(Q28=0,"",IF(BO28=0,"",(BO28/Q28)))</f>
        <v>0.25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5</v>
      </c>
      <c r="BY28" s="124">
        <f>IF(Q28=0,"",IF(BX28=0,"",(BX28/Q28)))</f>
        <v>0.625</v>
      </c>
      <c r="BZ28" s="125">
        <v>1</v>
      </c>
      <c r="CA28" s="126">
        <f>IFERROR(BZ28/BX28,"-")</f>
        <v>0.2</v>
      </c>
      <c r="CB28" s="127">
        <v>40000</v>
      </c>
      <c r="CC28" s="128">
        <f>IFERROR(CB28/BX28,"-")</f>
        <v>8000</v>
      </c>
      <c r="CD28" s="129"/>
      <c r="CE28" s="129"/>
      <c r="CF28" s="129">
        <v>1</v>
      </c>
      <c r="CG28" s="130">
        <v>1</v>
      </c>
      <c r="CH28" s="131">
        <f>IF(Q28=0,"",IF(CG28=0,"",(CG28/Q28)))</f>
        <v>0.125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1</v>
      </c>
      <c r="CQ28" s="138">
        <v>40000</v>
      </c>
      <c r="CR28" s="138">
        <v>40000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0.60666666666667</v>
      </c>
      <c r="B29" s="184" t="s">
        <v>121</v>
      </c>
      <c r="C29" s="184" t="s">
        <v>58</v>
      </c>
      <c r="D29" s="184"/>
      <c r="E29" s="184" t="s">
        <v>75</v>
      </c>
      <c r="F29" s="184" t="s">
        <v>76</v>
      </c>
      <c r="G29" s="184" t="s">
        <v>61</v>
      </c>
      <c r="H29" s="87" t="s">
        <v>122</v>
      </c>
      <c r="I29" s="87" t="s">
        <v>71</v>
      </c>
      <c r="J29" s="186" t="s">
        <v>123</v>
      </c>
      <c r="K29" s="176">
        <v>150000</v>
      </c>
      <c r="L29" s="79">
        <v>18</v>
      </c>
      <c r="M29" s="79">
        <v>0</v>
      </c>
      <c r="N29" s="79">
        <v>111</v>
      </c>
      <c r="O29" s="88">
        <v>8</v>
      </c>
      <c r="P29" s="89">
        <v>0</v>
      </c>
      <c r="Q29" s="90">
        <f>O29+P29</f>
        <v>8</v>
      </c>
      <c r="R29" s="80">
        <f>IFERROR(Q29/N29,"-")</f>
        <v>0.072072072072072</v>
      </c>
      <c r="S29" s="79">
        <v>0</v>
      </c>
      <c r="T29" s="79">
        <v>5</v>
      </c>
      <c r="U29" s="80">
        <f>IFERROR(T29/(Q29),"-")</f>
        <v>0.625</v>
      </c>
      <c r="V29" s="81">
        <f>IFERROR(K29/SUM(Q29:Q30),"-")</f>
        <v>13636.363636364</v>
      </c>
      <c r="W29" s="82">
        <v>2</v>
      </c>
      <c r="X29" s="80">
        <f>IF(Q29=0,"-",W29/Q29)</f>
        <v>0.25</v>
      </c>
      <c r="Y29" s="181">
        <v>86000</v>
      </c>
      <c r="Z29" s="182">
        <f>IFERROR(Y29/Q29,"-")</f>
        <v>10750</v>
      </c>
      <c r="AA29" s="182">
        <f>IFERROR(Y29/W29,"-")</f>
        <v>43000</v>
      </c>
      <c r="AB29" s="176">
        <f>SUM(Y29:Y30)-SUM(K29:K30)</f>
        <v>-59000</v>
      </c>
      <c r="AC29" s="83">
        <f>SUM(Y29:Y30)/SUM(K29:K30)</f>
        <v>0.60666666666667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0.125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0.125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4</v>
      </c>
      <c r="BP29" s="117">
        <f>IF(Q29=0,"",IF(BO29=0,"",(BO29/Q29)))</f>
        <v>0.5</v>
      </c>
      <c r="BQ29" s="118">
        <v>1</v>
      </c>
      <c r="BR29" s="119">
        <f>IFERROR(BQ29/BO29,"-")</f>
        <v>0.25</v>
      </c>
      <c r="BS29" s="120">
        <v>16000</v>
      </c>
      <c r="BT29" s="121">
        <f>IFERROR(BS29/BO29,"-")</f>
        <v>4000</v>
      </c>
      <c r="BU29" s="122"/>
      <c r="BV29" s="122"/>
      <c r="BW29" s="122">
        <v>1</v>
      </c>
      <c r="BX29" s="123">
        <v>2</v>
      </c>
      <c r="BY29" s="124">
        <f>IF(Q29=0,"",IF(BX29=0,"",(BX29/Q29)))</f>
        <v>0.25</v>
      </c>
      <c r="BZ29" s="125">
        <v>1</v>
      </c>
      <c r="CA29" s="126">
        <f>IFERROR(BZ29/BX29,"-")</f>
        <v>0.5</v>
      </c>
      <c r="CB29" s="127">
        <v>70000</v>
      </c>
      <c r="CC29" s="128">
        <f>IFERROR(CB29/BX29,"-")</f>
        <v>35000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86000</v>
      </c>
      <c r="CR29" s="138">
        <v>70000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75</v>
      </c>
      <c r="F30" s="184" t="s">
        <v>76</v>
      </c>
      <c r="G30" s="184" t="s">
        <v>66</v>
      </c>
      <c r="H30" s="87"/>
      <c r="I30" s="87"/>
      <c r="J30" s="87"/>
      <c r="K30" s="176"/>
      <c r="L30" s="79">
        <v>38</v>
      </c>
      <c r="M30" s="79">
        <v>23</v>
      </c>
      <c r="N30" s="79">
        <v>2</v>
      </c>
      <c r="O30" s="88">
        <v>3</v>
      </c>
      <c r="P30" s="89">
        <v>0</v>
      </c>
      <c r="Q30" s="90">
        <f>O30+P30</f>
        <v>3</v>
      </c>
      <c r="R30" s="80">
        <f>IFERROR(Q30/N30,"-")</f>
        <v>1.5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5000</v>
      </c>
      <c r="Z30" s="182">
        <f>IFERROR(Y30/Q30,"-")</f>
        <v>1666.6666666667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0.33333333333333</v>
      </c>
      <c r="BQ30" s="118">
        <v>1</v>
      </c>
      <c r="BR30" s="119">
        <f>IFERROR(BQ30/BO30,"-")</f>
        <v>1</v>
      </c>
      <c r="BS30" s="120">
        <v>5000</v>
      </c>
      <c r="BT30" s="121">
        <f>IFERROR(BS30/BO30,"-")</f>
        <v>5000</v>
      </c>
      <c r="BU30" s="122">
        <v>1</v>
      </c>
      <c r="BV30" s="122"/>
      <c r="BW30" s="122"/>
      <c r="BX30" s="123">
        <v>1</v>
      </c>
      <c r="BY30" s="124">
        <f>IF(Q30=0,"",IF(BX30=0,"",(BX30/Q30)))</f>
        <v>0.33333333333333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0.33333333333333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0</v>
      </c>
      <c r="CQ30" s="138">
        <v>5000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0.38888888888889</v>
      </c>
      <c r="B31" s="184" t="s">
        <v>125</v>
      </c>
      <c r="C31" s="184" t="s">
        <v>58</v>
      </c>
      <c r="D31" s="184"/>
      <c r="E31" s="184" t="s">
        <v>68</v>
      </c>
      <c r="F31" s="184" t="s">
        <v>69</v>
      </c>
      <c r="G31" s="184" t="s">
        <v>61</v>
      </c>
      <c r="H31" s="87" t="s">
        <v>126</v>
      </c>
      <c r="I31" s="87" t="s">
        <v>71</v>
      </c>
      <c r="J31" s="87" t="s">
        <v>127</v>
      </c>
      <c r="K31" s="176">
        <v>90000</v>
      </c>
      <c r="L31" s="79">
        <v>11</v>
      </c>
      <c r="M31" s="79">
        <v>0</v>
      </c>
      <c r="N31" s="79">
        <v>45</v>
      </c>
      <c r="O31" s="88">
        <v>3</v>
      </c>
      <c r="P31" s="89">
        <v>0</v>
      </c>
      <c r="Q31" s="90">
        <f>O31+P31</f>
        <v>3</v>
      </c>
      <c r="R31" s="80">
        <f>IFERROR(Q31/N31,"-")</f>
        <v>0.066666666666667</v>
      </c>
      <c r="S31" s="79">
        <v>0</v>
      </c>
      <c r="T31" s="79">
        <v>1</v>
      </c>
      <c r="U31" s="80">
        <f>IFERROR(T31/(Q31),"-")</f>
        <v>0.33333333333333</v>
      </c>
      <c r="V31" s="81">
        <f>IFERROR(K31/SUM(Q31:Q32),"-")</f>
        <v>7500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-55000</v>
      </c>
      <c r="AC31" s="83">
        <f>SUM(Y31:Y32)/SUM(K31:K32)</f>
        <v>0.38888888888889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0.66666666666667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0.33333333333333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68</v>
      </c>
      <c r="F32" s="184" t="s">
        <v>69</v>
      </c>
      <c r="G32" s="184" t="s">
        <v>66</v>
      </c>
      <c r="H32" s="87"/>
      <c r="I32" s="87"/>
      <c r="J32" s="87"/>
      <c r="K32" s="176"/>
      <c r="L32" s="79">
        <v>40</v>
      </c>
      <c r="M32" s="79">
        <v>27</v>
      </c>
      <c r="N32" s="79">
        <v>17</v>
      </c>
      <c r="O32" s="88">
        <v>9</v>
      </c>
      <c r="P32" s="89">
        <v>0</v>
      </c>
      <c r="Q32" s="90">
        <f>O32+P32</f>
        <v>9</v>
      </c>
      <c r="R32" s="80">
        <f>IFERROR(Q32/N32,"-")</f>
        <v>0.52941176470588</v>
      </c>
      <c r="S32" s="79">
        <v>3</v>
      </c>
      <c r="T32" s="79">
        <v>1</v>
      </c>
      <c r="U32" s="80">
        <f>IFERROR(T32/(Q32),"-")</f>
        <v>0.11111111111111</v>
      </c>
      <c r="V32" s="81"/>
      <c r="W32" s="82">
        <v>2</v>
      </c>
      <c r="X32" s="80">
        <f>IF(Q32=0,"-",W32/Q32)</f>
        <v>0.22222222222222</v>
      </c>
      <c r="Y32" s="181">
        <v>35000</v>
      </c>
      <c r="Z32" s="182">
        <f>IFERROR(Y32/Q32,"-")</f>
        <v>3888.8888888889</v>
      </c>
      <c r="AA32" s="182">
        <f>IFERROR(Y32/W32,"-")</f>
        <v>17500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6</v>
      </c>
      <c r="BY32" s="124">
        <f>IF(Q32=0,"",IF(BX32=0,"",(BX32/Q32)))</f>
        <v>0.66666666666667</v>
      </c>
      <c r="BZ32" s="125">
        <v>1</v>
      </c>
      <c r="CA32" s="126">
        <f>IFERROR(BZ32/BX32,"-")</f>
        <v>0.16666666666667</v>
      </c>
      <c r="CB32" s="127">
        <v>27000</v>
      </c>
      <c r="CC32" s="128">
        <f>IFERROR(CB32/BX32,"-")</f>
        <v>4500</v>
      </c>
      <c r="CD32" s="129"/>
      <c r="CE32" s="129"/>
      <c r="CF32" s="129">
        <v>1</v>
      </c>
      <c r="CG32" s="130">
        <v>3</v>
      </c>
      <c r="CH32" s="131">
        <f>IF(Q32=0,"",IF(CG32=0,"",(CG32/Q32)))</f>
        <v>0.33333333333333</v>
      </c>
      <c r="CI32" s="132">
        <v>2</v>
      </c>
      <c r="CJ32" s="133">
        <f>IFERROR(CI32/CG32,"-")</f>
        <v>0.66666666666667</v>
      </c>
      <c r="CK32" s="134">
        <v>18000</v>
      </c>
      <c r="CL32" s="135">
        <f>IFERROR(CK32/CG32,"-")</f>
        <v>6000</v>
      </c>
      <c r="CM32" s="136"/>
      <c r="CN32" s="136">
        <v>2</v>
      </c>
      <c r="CO32" s="136"/>
      <c r="CP32" s="137">
        <v>2</v>
      </c>
      <c r="CQ32" s="138">
        <v>35000</v>
      </c>
      <c r="CR32" s="138">
        <v>27000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0</v>
      </c>
      <c r="B33" s="184" t="s">
        <v>129</v>
      </c>
      <c r="C33" s="184" t="s">
        <v>58</v>
      </c>
      <c r="D33" s="184"/>
      <c r="E33" s="184" t="s">
        <v>68</v>
      </c>
      <c r="F33" s="184" t="s">
        <v>69</v>
      </c>
      <c r="G33" s="184" t="s">
        <v>61</v>
      </c>
      <c r="H33" s="87" t="s">
        <v>62</v>
      </c>
      <c r="I33" s="87" t="s">
        <v>71</v>
      </c>
      <c r="J33" s="185" t="s">
        <v>77</v>
      </c>
      <c r="K33" s="176">
        <v>130000</v>
      </c>
      <c r="L33" s="79">
        <v>10</v>
      </c>
      <c r="M33" s="79">
        <v>0</v>
      </c>
      <c r="N33" s="79">
        <v>39</v>
      </c>
      <c r="O33" s="88">
        <v>1</v>
      </c>
      <c r="P33" s="89">
        <v>0</v>
      </c>
      <c r="Q33" s="90">
        <f>O33+P33</f>
        <v>1</v>
      </c>
      <c r="R33" s="80">
        <f>IFERROR(Q33/N33,"-")</f>
        <v>0.025641025641026</v>
      </c>
      <c r="S33" s="79">
        <v>0</v>
      </c>
      <c r="T33" s="79">
        <v>0</v>
      </c>
      <c r="U33" s="80">
        <f>IFERROR(T33/(Q33),"-")</f>
        <v>0</v>
      </c>
      <c r="V33" s="81">
        <f>IFERROR(K33/SUM(Q33:Q34),"-")</f>
        <v>32500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-130000</v>
      </c>
      <c r="AC33" s="83">
        <f>SUM(Y33:Y34)/SUM(K33:K34)</f>
        <v>0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1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130</v>
      </c>
      <c r="C34" s="184" t="s">
        <v>58</v>
      </c>
      <c r="D34" s="184"/>
      <c r="E34" s="184" t="s">
        <v>68</v>
      </c>
      <c r="F34" s="184" t="s">
        <v>69</v>
      </c>
      <c r="G34" s="184" t="s">
        <v>66</v>
      </c>
      <c r="H34" s="87"/>
      <c r="I34" s="87"/>
      <c r="J34" s="87"/>
      <c r="K34" s="176"/>
      <c r="L34" s="79">
        <v>23</v>
      </c>
      <c r="M34" s="79">
        <v>20</v>
      </c>
      <c r="N34" s="79">
        <v>5</v>
      </c>
      <c r="O34" s="88">
        <v>3</v>
      </c>
      <c r="P34" s="89">
        <v>0</v>
      </c>
      <c r="Q34" s="90">
        <f>O34+P34</f>
        <v>3</v>
      </c>
      <c r="R34" s="80">
        <f>IFERROR(Q34/N34,"-")</f>
        <v>0.6</v>
      </c>
      <c r="S34" s="79">
        <v>0</v>
      </c>
      <c r="T34" s="79">
        <v>1</v>
      </c>
      <c r="U34" s="80">
        <f>IFERROR(T34/(Q34),"-")</f>
        <v>0.33333333333333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0.33333333333333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0.66666666666667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1.4966666666667</v>
      </c>
      <c r="B35" s="184" t="s">
        <v>131</v>
      </c>
      <c r="C35" s="184" t="s">
        <v>58</v>
      </c>
      <c r="D35" s="184"/>
      <c r="E35" s="184" t="s">
        <v>80</v>
      </c>
      <c r="F35" s="184" t="s">
        <v>60</v>
      </c>
      <c r="G35" s="184" t="s">
        <v>61</v>
      </c>
      <c r="H35" s="87" t="s">
        <v>70</v>
      </c>
      <c r="I35" s="87" t="s">
        <v>132</v>
      </c>
      <c r="J35" s="87" t="s">
        <v>133</v>
      </c>
      <c r="K35" s="176">
        <v>150000</v>
      </c>
      <c r="L35" s="79">
        <v>14</v>
      </c>
      <c r="M35" s="79">
        <v>0</v>
      </c>
      <c r="N35" s="79">
        <v>56</v>
      </c>
      <c r="O35" s="88">
        <v>4</v>
      </c>
      <c r="P35" s="89">
        <v>0</v>
      </c>
      <c r="Q35" s="90">
        <f>O35+P35</f>
        <v>4</v>
      </c>
      <c r="R35" s="80">
        <f>IFERROR(Q35/N35,"-")</f>
        <v>0.071428571428571</v>
      </c>
      <c r="S35" s="79">
        <v>0</v>
      </c>
      <c r="T35" s="79">
        <v>2</v>
      </c>
      <c r="U35" s="80">
        <f>IFERROR(T35/(Q35),"-")</f>
        <v>0.5</v>
      </c>
      <c r="V35" s="81">
        <f>IFERROR(K35/SUM(Q35:Q36),"-")</f>
        <v>15000</v>
      </c>
      <c r="W35" s="82">
        <v>1</v>
      </c>
      <c r="X35" s="80">
        <f>IF(Q35=0,"-",W35/Q35)</f>
        <v>0.25</v>
      </c>
      <c r="Y35" s="181">
        <v>3000</v>
      </c>
      <c r="Z35" s="182">
        <f>IFERROR(Y35/Q35,"-")</f>
        <v>750</v>
      </c>
      <c r="AA35" s="182">
        <f>IFERROR(Y35/W35,"-")</f>
        <v>3000</v>
      </c>
      <c r="AB35" s="176">
        <f>SUM(Y35:Y36)-SUM(K35:K36)</f>
        <v>74500</v>
      </c>
      <c r="AC35" s="83">
        <f>SUM(Y35:Y36)/SUM(K35:K36)</f>
        <v>1.4966666666667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0.25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0.5</v>
      </c>
      <c r="BQ35" s="118">
        <v>1</v>
      </c>
      <c r="BR35" s="119">
        <f>IFERROR(BQ35/BO35,"-")</f>
        <v>0.5</v>
      </c>
      <c r="BS35" s="120">
        <v>3000</v>
      </c>
      <c r="BT35" s="121">
        <f>IFERROR(BS35/BO35,"-")</f>
        <v>1500</v>
      </c>
      <c r="BU35" s="122">
        <v>1</v>
      </c>
      <c r="BV35" s="122"/>
      <c r="BW35" s="122"/>
      <c r="BX35" s="123">
        <v>1</v>
      </c>
      <c r="BY35" s="124">
        <f>IF(Q35=0,"",IF(BX35=0,"",(BX35/Q35)))</f>
        <v>0.25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134</v>
      </c>
      <c r="C36" s="184" t="s">
        <v>58</v>
      </c>
      <c r="D36" s="184"/>
      <c r="E36" s="184" t="s">
        <v>80</v>
      </c>
      <c r="F36" s="184" t="s">
        <v>60</v>
      </c>
      <c r="G36" s="184" t="s">
        <v>66</v>
      </c>
      <c r="H36" s="87"/>
      <c r="I36" s="87"/>
      <c r="J36" s="87"/>
      <c r="K36" s="176"/>
      <c r="L36" s="79">
        <v>45</v>
      </c>
      <c r="M36" s="79">
        <v>31</v>
      </c>
      <c r="N36" s="79">
        <v>15</v>
      </c>
      <c r="O36" s="88">
        <v>6</v>
      </c>
      <c r="P36" s="89">
        <v>0</v>
      </c>
      <c r="Q36" s="90">
        <f>O36+P36</f>
        <v>6</v>
      </c>
      <c r="R36" s="80">
        <f>IFERROR(Q36/N36,"-")</f>
        <v>0.4</v>
      </c>
      <c r="S36" s="79">
        <v>2</v>
      </c>
      <c r="T36" s="79">
        <v>0</v>
      </c>
      <c r="U36" s="80">
        <f>IFERROR(T36/(Q36),"-")</f>
        <v>0</v>
      </c>
      <c r="V36" s="81"/>
      <c r="W36" s="82">
        <v>5</v>
      </c>
      <c r="X36" s="80">
        <f>IF(Q36=0,"-",W36/Q36)</f>
        <v>0.83333333333333</v>
      </c>
      <c r="Y36" s="181">
        <v>221500</v>
      </c>
      <c r="Z36" s="182">
        <f>IFERROR(Y36/Q36,"-")</f>
        <v>36916.666666667</v>
      </c>
      <c r="AA36" s="182">
        <f>IFERROR(Y36/W36,"-")</f>
        <v>44300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0.16666666666667</v>
      </c>
      <c r="BH36" s="109">
        <v>1</v>
      </c>
      <c r="BI36" s="111">
        <f>IFERROR(BH36/BF36,"-")</f>
        <v>1</v>
      </c>
      <c r="BJ36" s="112">
        <v>5000</v>
      </c>
      <c r="BK36" s="113">
        <f>IFERROR(BJ36/BF36,"-")</f>
        <v>5000</v>
      </c>
      <c r="BL36" s="114">
        <v>1</v>
      </c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5</v>
      </c>
      <c r="BY36" s="124">
        <f>IF(Q36=0,"",IF(BX36=0,"",(BX36/Q36)))</f>
        <v>0.83333333333333</v>
      </c>
      <c r="BZ36" s="125">
        <v>4</v>
      </c>
      <c r="CA36" s="126">
        <f>IFERROR(BZ36/BX36,"-")</f>
        <v>0.8</v>
      </c>
      <c r="CB36" s="127">
        <v>216500</v>
      </c>
      <c r="CC36" s="128">
        <f>IFERROR(CB36/BX36,"-")</f>
        <v>43300</v>
      </c>
      <c r="CD36" s="129">
        <v>1</v>
      </c>
      <c r="CE36" s="129"/>
      <c r="CF36" s="129">
        <v>3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5</v>
      </c>
      <c r="CQ36" s="138">
        <v>221500</v>
      </c>
      <c r="CR36" s="138">
        <v>97000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0.45833333333333</v>
      </c>
      <c r="B37" s="184" t="s">
        <v>135</v>
      </c>
      <c r="C37" s="184" t="s">
        <v>58</v>
      </c>
      <c r="D37" s="184"/>
      <c r="E37" s="184" t="s">
        <v>75</v>
      </c>
      <c r="F37" s="184" t="s">
        <v>76</v>
      </c>
      <c r="G37" s="184" t="s">
        <v>61</v>
      </c>
      <c r="H37" s="87" t="s">
        <v>136</v>
      </c>
      <c r="I37" s="87" t="s">
        <v>63</v>
      </c>
      <c r="J37" s="185" t="s">
        <v>83</v>
      </c>
      <c r="K37" s="176">
        <v>120000</v>
      </c>
      <c r="L37" s="79">
        <v>27</v>
      </c>
      <c r="M37" s="79">
        <v>0</v>
      </c>
      <c r="N37" s="79">
        <v>161</v>
      </c>
      <c r="O37" s="88">
        <v>9</v>
      </c>
      <c r="P37" s="89">
        <v>0</v>
      </c>
      <c r="Q37" s="90">
        <f>O37+P37</f>
        <v>9</v>
      </c>
      <c r="R37" s="80">
        <f>IFERROR(Q37/N37,"-")</f>
        <v>0.055900621118012</v>
      </c>
      <c r="S37" s="79">
        <v>1</v>
      </c>
      <c r="T37" s="79">
        <v>3</v>
      </c>
      <c r="U37" s="80">
        <f>IFERROR(T37/(Q37),"-")</f>
        <v>0.33333333333333</v>
      </c>
      <c r="V37" s="81">
        <f>IFERROR(K37/SUM(Q37:Q38),"-")</f>
        <v>7500</v>
      </c>
      <c r="W37" s="82">
        <v>1</v>
      </c>
      <c r="X37" s="80">
        <f>IF(Q37=0,"-",W37/Q37)</f>
        <v>0.11111111111111</v>
      </c>
      <c r="Y37" s="181">
        <v>23000</v>
      </c>
      <c r="Z37" s="182">
        <f>IFERROR(Y37/Q37,"-")</f>
        <v>2555.5555555556</v>
      </c>
      <c r="AA37" s="182">
        <f>IFERROR(Y37/W37,"-")</f>
        <v>23000</v>
      </c>
      <c r="AB37" s="176">
        <f>SUM(Y37:Y38)-SUM(K37:K38)</f>
        <v>-65000</v>
      </c>
      <c r="AC37" s="83">
        <f>SUM(Y37:Y38)/SUM(K37:K38)</f>
        <v>0.45833333333333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0.11111111111111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>
        <v>1</v>
      </c>
      <c r="AX37" s="104">
        <f>IF(Q37=0,"",IF(AW37=0,"",(AW37/Q37)))</f>
        <v>0.11111111111111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1</v>
      </c>
      <c r="BG37" s="110">
        <f>IF(Q37=0,"",IF(BF37=0,"",(BF37/Q37)))</f>
        <v>0.11111111111111</v>
      </c>
      <c r="BH37" s="109">
        <v>1</v>
      </c>
      <c r="BI37" s="111">
        <f>IFERROR(BH37/BF37,"-")</f>
        <v>1</v>
      </c>
      <c r="BJ37" s="112">
        <v>10000</v>
      </c>
      <c r="BK37" s="113">
        <f>IFERROR(BJ37/BF37,"-")</f>
        <v>10000</v>
      </c>
      <c r="BL37" s="114"/>
      <c r="BM37" s="114">
        <v>1</v>
      </c>
      <c r="BN37" s="114"/>
      <c r="BO37" s="116">
        <v>6</v>
      </c>
      <c r="BP37" s="117">
        <f>IF(Q37=0,"",IF(BO37=0,"",(BO37/Q37)))</f>
        <v>0.66666666666667</v>
      </c>
      <c r="BQ37" s="118">
        <v>1</v>
      </c>
      <c r="BR37" s="119">
        <f>IFERROR(BQ37/BO37,"-")</f>
        <v>0.16666666666667</v>
      </c>
      <c r="BS37" s="120">
        <v>23000</v>
      </c>
      <c r="BT37" s="121">
        <f>IFERROR(BS37/BO37,"-")</f>
        <v>3833.3333333333</v>
      </c>
      <c r="BU37" s="122"/>
      <c r="BV37" s="122"/>
      <c r="BW37" s="122">
        <v>1</v>
      </c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23000</v>
      </c>
      <c r="CR37" s="138">
        <v>23000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137</v>
      </c>
      <c r="C38" s="184" t="s">
        <v>58</v>
      </c>
      <c r="D38" s="184"/>
      <c r="E38" s="184" t="s">
        <v>75</v>
      </c>
      <c r="F38" s="184" t="s">
        <v>76</v>
      </c>
      <c r="G38" s="184" t="s">
        <v>66</v>
      </c>
      <c r="H38" s="87"/>
      <c r="I38" s="87"/>
      <c r="J38" s="87"/>
      <c r="K38" s="176"/>
      <c r="L38" s="79">
        <v>54</v>
      </c>
      <c r="M38" s="79">
        <v>38</v>
      </c>
      <c r="N38" s="79">
        <v>7</v>
      </c>
      <c r="O38" s="88">
        <v>7</v>
      </c>
      <c r="P38" s="89">
        <v>0</v>
      </c>
      <c r="Q38" s="90">
        <f>O38+P38</f>
        <v>7</v>
      </c>
      <c r="R38" s="80">
        <f>IFERROR(Q38/N38,"-")</f>
        <v>1</v>
      </c>
      <c r="S38" s="79">
        <v>2</v>
      </c>
      <c r="T38" s="79">
        <v>2</v>
      </c>
      <c r="U38" s="80">
        <f>IFERROR(T38/(Q38),"-")</f>
        <v>0.28571428571429</v>
      </c>
      <c r="V38" s="81"/>
      <c r="W38" s="82">
        <v>1</v>
      </c>
      <c r="X38" s="80">
        <f>IF(Q38=0,"-",W38/Q38)</f>
        <v>0.14285714285714</v>
      </c>
      <c r="Y38" s="181">
        <v>32000</v>
      </c>
      <c r="Z38" s="182">
        <f>IFERROR(Y38/Q38,"-")</f>
        <v>4571.4285714286</v>
      </c>
      <c r="AA38" s="182">
        <f>IFERROR(Y38/W38,"-")</f>
        <v>32000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0.14285714285714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2</v>
      </c>
      <c r="BG38" s="110">
        <f>IF(Q38=0,"",IF(BF38=0,"",(BF38/Q38)))</f>
        <v>0.28571428571429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1</v>
      </c>
      <c r="BP38" s="117">
        <f>IF(Q38=0,"",IF(BO38=0,"",(BO38/Q38)))</f>
        <v>0.14285714285714</v>
      </c>
      <c r="BQ38" s="118">
        <v>1</v>
      </c>
      <c r="BR38" s="119">
        <f>IFERROR(BQ38/BO38,"-")</f>
        <v>1</v>
      </c>
      <c r="BS38" s="120">
        <v>12000</v>
      </c>
      <c r="BT38" s="121">
        <f>IFERROR(BS38/BO38,"-")</f>
        <v>12000</v>
      </c>
      <c r="BU38" s="122"/>
      <c r="BV38" s="122"/>
      <c r="BW38" s="122">
        <v>1</v>
      </c>
      <c r="BX38" s="123">
        <v>3</v>
      </c>
      <c r="BY38" s="124">
        <f>IF(Q38=0,"",IF(BX38=0,"",(BX38/Q38)))</f>
        <v>0.42857142857143</v>
      </c>
      <c r="BZ38" s="125">
        <v>2</v>
      </c>
      <c r="CA38" s="126">
        <f>IFERROR(BZ38/BX38,"-")</f>
        <v>0.66666666666667</v>
      </c>
      <c r="CB38" s="127">
        <v>69000</v>
      </c>
      <c r="CC38" s="128">
        <f>IFERROR(CB38/BX38,"-")</f>
        <v>23000</v>
      </c>
      <c r="CD38" s="129"/>
      <c r="CE38" s="129"/>
      <c r="CF38" s="129">
        <v>2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32000</v>
      </c>
      <c r="CR38" s="138">
        <v>49000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3.8416666666667</v>
      </c>
      <c r="B39" s="184" t="s">
        <v>138</v>
      </c>
      <c r="C39" s="184" t="s">
        <v>58</v>
      </c>
      <c r="D39" s="184"/>
      <c r="E39" s="184" t="s">
        <v>68</v>
      </c>
      <c r="F39" s="184" t="s">
        <v>69</v>
      </c>
      <c r="G39" s="184" t="s">
        <v>61</v>
      </c>
      <c r="H39" s="87" t="s">
        <v>136</v>
      </c>
      <c r="I39" s="87" t="s">
        <v>63</v>
      </c>
      <c r="J39" s="87" t="s">
        <v>139</v>
      </c>
      <c r="K39" s="176">
        <v>120000</v>
      </c>
      <c r="L39" s="79">
        <v>5</v>
      </c>
      <c r="M39" s="79">
        <v>0</v>
      </c>
      <c r="N39" s="79">
        <v>33</v>
      </c>
      <c r="O39" s="88">
        <v>2</v>
      </c>
      <c r="P39" s="89">
        <v>0</v>
      </c>
      <c r="Q39" s="90">
        <f>O39+P39</f>
        <v>2</v>
      </c>
      <c r="R39" s="80">
        <f>IFERROR(Q39/N39,"-")</f>
        <v>0.060606060606061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8000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341000</v>
      </c>
      <c r="AC39" s="83">
        <f>SUM(Y39:Y40)/SUM(K39:K40)</f>
        <v>3.8416666666667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1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140</v>
      </c>
      <c r="C40" s="184" t="s">
        <v>58</v>
      </c>
      <c r="D40" s="184"/>
      <c r="E40" s="184" t="s">
        <v>68</v>
      </c>
      <c r="F40" s="184" t="s">
        <v>69</v>
      </c>
      <c r="G40" s="184" t="s">
        <v>66</v>
      </c>
      <c r="H40" s="87"/>
      <c r="I40" s="87"/>
      <c r="J40" s="87"/>
      <c r="K40" s="176"/>
      <c r="L40" s="79">
        <v>49</v>
      </c>
      <c r="M40" s="79">
        <v>34</v>
      </c>
      <c r="N40" s="79">
        <v>14</v>
      </c>
      <c r="O40" s="88">
        <v>13</v>
      </c>
      <c r="P40" s="89">
        <v>0</v>
      </c>
      <c r="Q40" s="90">
        <f>O40+P40</f>
        <v>13</v>
      </c>
      <c r="R40" s="80">
        <f>IFERROR(Q40/N40,"-")</f>
        <v>0.92857142857143</v>
      </c>
      <c r="S40" s="79">
        <v>2</v>
      </c>
      <c r="T40" s="79">
        <v>1</v>
      </c>
      <c r="U40" s="80">
        <f>IFERROR(T40/(Q40),"-")</f>
        <v>0.076923076923077</v>
      </c>
      <c r="V40" s="81"/>
      <c r="W40" s="82">
        <v>1</v>
      </c>
      <c r="X40" s="80">
        <f>IF(Q40=0,"-",W40/Q40)</f>
        <v>0.076923076923077</v>
      </c>
      <c r="Y40" s="181">
        <v>461000</v>
      </c>
      <c r="Z40" s="182">
        <f>IFERROR(Y40/Q40,"-")</f>
        <v>35461.538461538</v>
      </c>
      <c r="AA40" s="182">
        <f>IFERROR(Y40/W40,"-")</f>
        <v>461000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0.076923076923077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2</v>
      </c>
      <c r="BG40" s="110">
        <f>IF(Q40=0,"",IF(BF40=0,"",(BF40/Q40)))</f>
        <v>0.15384615384615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4</v>
      </c>
      <c r="BP40" s="117">
        <f>IF(Q40=0,"",IF(BO40=0,"",(BO40/Q40)))</f>
        <v>0.30769230769231</v>
      </c>
      <c r="BQ40" s="118">
        <v>1</v>
      </c>
      <c r="BR40" s="119">
        <f>IFERROR(BQ40/BO40,"-")</f>
        <v>0.25</v>
      </c>
      <c r="BS40" s="120">
        <v>461000</v>
      </c>
      <c r="BT40" s="121">
        <f>IFERROR(BS40/BO40,"-")</f>
        <v>115250</v>
      </c>
      <c r="BU40" s="122"/>
      <c r="BV40" s="122"/>
      <c r="BW40" s="122">
        <v>1</v>
      </c>
      <c r="BX40" s="123">
        <v>6</v>
      </c>
      <c r="BY40" s="124">
        <f>IF(Q40=0,"",IF(BX40=0,"",(BX40/Q40)))</f>
        <v>0.46153846153846</v>
      </c>
      <c r="BZ40" s="125">
        <v>1</v>
      </c>
      <c r="CA40" s="126">
        <f>IFERROR(BZ40/BX40,"-")</f>
        <v>0.16666666666667</v>
      </c>
      <c r="CB40" s="127">
        <v>2000</v>
      </c>
      <c r="CC40" s="128">
        <f>IFERROR(CB40/BX40,"-")</f>
        <v>333.33333333333</v>
      </c>
      <c r="CD40" s="129">
        <v>1</v>
      </c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461000</v>
      </c>
      <c r="CR40" s="138">
        <v>461000</v>
      </c>
      <c r="CS40" s="138"/>
      <c r="CT40" s="139" t="str">
        <f>IF(AND(CR40=0,CS40=0),"",IF(AND(CR40&lt;=100000,CS40&lt;=100000),"",IF(CR40/CQ40&gt;0.7,"男高",IF(CS40/CQ40&gt;0.7,"女高",""))))</f>
        <v>男高</v>
      </c>
    </row>
    <row r="41" spans="1:99">
      <c r="A41" s="78">
        <f>AC41</f>
        <v>0.44230769230769</v>
      </c>
      <c r="B41" s="184" t="s">
        <v>141</v>
      </c>
      <c r="C41" s="184" t="s">
        <v>58</v>
      </c>
      <c r="D41" s="184"/>
      <c r="E41" s="184" t="s">
        <v>80</v>
      </c>
      <c r="F41" s="184" t="s">
        <v>60</v>
      </c>
      <c r="G41" s="184" t="s">
        <v>61</v>
      </c>
      <c r="H41" s="87" t="s">
        <v>142</v>
      </c>
      <c r="I41" s="87" t="s">
        <v>71</v>
      </c>
      <c r="J41" s="185" t="s">
        <v>83</v>
      </c>
      <c r="K41" s="176">
        <v>130000</v>
      </c>
      <c r="L41" s="79">
        <v>10</v>
      </c>
      <c r="M41" s="79">
        <v>0</v>
      </c>
      <c r="N41" s="79">
        <v>56</v>
      </c>
      <c r="O41" s="88">
        <v>3</v>
      </c>
      <c r="P41" s="89">
        <v>0</v>
      </c>
      <c r="Q41" s="90">
        <f>O41+P41</f>
        <v>3</v>
      </c>
      <c r="R41" s="80">
        <f>IFERROR(Q41/N41,"-")</f>
        <v>0.053571428571429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16250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-72500</v>
      </c>
      <c r="AC41" s="83">
        <f>SUM(Y41:Y42)/SUM(K41:K42)</f>
        <v>0.44230769230769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3</v>
      </c>
      <c r="BP41" s="117">
        <f>IF(Q41=0,"",IF(BO41=0,"",(BO41/Q41)))</f>
        <v>1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143</v>
      </c>
      <c r="C42" s="184" t="s">
        <v>58</v>
      </c>
      <c r="D42" s="184"/>
      <c r="E42" s="184" t="s">
        <v>80</v>
      </c>
      <c r="F42" s="184" t="s">
        <v>60</v>
      </c>
      <c r="G42" s="184" t="s">
        <v>66</v>
      </c>
      <c r="H42" s="87"/>
      <c r="I42" s="87"/>
      <c r="J42" s="87"/>
      <c r="K42" s="176"/>
      <c r="L42" s="79">
        <v>48</v>
      </c>
      <c r="M42" s="79">
        <v>21</v>
      </c>
      <c r="N42" s="79">
        <v>28</v>
      </c>
      <c r="O42" s="88">
        <v>5</v>
      </c>
      <c r="P42" s="89">
        <v>0</v>
      </c>
      <c r="Q42" s="90">
        <f>O42+P42</f>
        <v>5</v>
      </c>
      <c r="R42" s="80">
        <f>IFERROR(Q42/N42,"-")</f>
        <v>0.17857142857143</v>
      </c>
      <c r="S42" s="79">
        <v>1</v>
      </c>
      <c r="T42" s="79">
        <v>1</v>
      </c>
      <c r="U42" s="80">
        <f>IFERROR(T42/(Q42),"-")</f>
        <v>0.2</v>
      </c>
      <c r="V42" s="81"/>
      <c r="W42" s="82">
        <v>4</v>
      </c>
      <c r="X42" s="80">
        <f>IF(Q42=0,"-",W42/Q42)</f>
        <v>0.8</v>
      </c>
      <c r="Y42" s="181">
        <v>57500</v>
      </c>
      <c r="Z42" s="182">
        <f>IFERROR(Y42/Q42,"-")</f>
        <v>11500</v>
      </c>
      <c r="AA42" s="182">
        <f>IFERROR(Y42/W42,"-")</f>
        <v>14375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0.2</v>
      </c>
      <c r="BH42" s="109">
        <v>1</v>
      </c>
      <c r="BI42" s="111">
        <f>IFERROR(BH42/BF42,"-")</f>
        <v>1</v>
      </c>
      <c r="BJ42" s="112">
        <v>20000</v>
      </c>
      <c r="BK42" s="113">
        <f>IFERROR(BJ42/BF42,"-")</f>
        <v>20000</v>
      </c>
      <c r="BL42" s="114"/>
      <c r="BM42" s="114"/>
      <c r="BN42" s="114">
        <v>1</v>
      </c>
      <c r="BO42" s="116">
        <v>1</v>
      </c>
      <c r="BP42" s="117">
        <f>IF(Q42=0,"",IF(BO42=0,"",(BO42/Q42)))</f>
        <v>0.2</v>
      </c>
      <c r="BQ42" s="118">
        <v>1</v>
      </c>
      <c r="BR42" s="119">
        <f>IFERROR(BQ42/BO42,"-")</f>
        <v>1</v>
      </c>
      <c r="BS42" s="120">
        <v>3000</v>
      </c>
      <c r="BT42" s="121">
        <f>IFERROR(BS42/BO42,"-")</f>
        <v>3000</v>
      </c>
      <c r="BU42" s="122">
        <v>1</v>
      </c>
      <c r="BV42" s="122"/>
      <c r="BW42" s="122"/>
      <c r="BX42" s="123">
        <v>3</v>
      </c>
      <c r="BY42" s="124">
        <f>IF(Q42=0,"",IF(BX42=0,"",(BX42/Q42)))</f>
        <v>0.6</v>
      </c>
      <c r="BZ42" s="125">
        <v>2</v>
      </c>
      <c r="CA42" s="126">
        <f>IFERROR(BZ42/BX42,"-")</f>
        <v>0.66666666666667</v>
      </c>
      <c r="CB42" s="127">
        <v>34500</v>
      </c>
      <c r="CC42" s="128">
        <f>IFERROR(CB42/BX42,"-")</f>
        <v>11500</v>
      </c>
      <c r="CD42" s="129"/>
      <c r="CE42" s="129"/>
      <c r="CF42" s="129">
        <v>2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4</v>
      </c>
      <c r="CQ42" s="138">
        <v>57500</v>
      </c>
      <c r="CR42" s="138">
        <v>23500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0.8125</v>
      </c>
      <c r="B43" s="184" t="s">
        <v>144</v>
      </c>
      <c r="C43" s="184" t="s">
        <v>58</v>
      </c>
      <c r="D43" s="184"/>
      <c r="E43" s="184" t="s">
        <v>80</v>
      </c>
      <c r="F43" s="184" t="s">
        <v>60</v>
      </c>
      <c r="G43" s="184" t="s">
        <v>61</v>
      </c>
      <c r="H43" s="87" t="s">
        <v>145</v>
      </c>
      <c r="I43" s="87" t="s">
        <v>71</v>
      </c>
      <c r="J43" s="185" t="s">
        <v>89</v>
      </c>
      <c r="K43" s="176">
        <v>80000</v>
      </c>
      <c r="L43" s="79">
        <v>7</v>
      </c>
      <c r="M43" s="79">
        <v>0</v>
      </c>
      <c r="N43" s="79">
        <v>28</v>
      </c>
      <c r="O43" s="88">
        <v>2</v>
      </c>
      <c r="P43" s="89">
        <v>0</v>
      </c>
      <c r="Q43" s="90">
        <f>O43+P43</f>
        <v>2</v>
      </c>
      <c r="R43" s="80">
        <f>IFERROR(Q43/N43,"-")</f>
        <v>0.071428571428571</v>
      </c>
      <c r="S43" s="79">
        <v>0</v>
      </c>
      <c r="T43" s="79">
        <v>1</v>
      </c>
      <c r="U43" s="80">
        <f>IFERROR(T43/(Q43),"-")</f>
        <v>0.5</v>
      </c>
      <c r="V43" s="81">
        <f>IFERROR(K43/SUM(Q43:Q44),"-")</f>
        <v>16000</v>
      </c>
      <c r="W43" s="82">
        <v>1</v>
      </c>
      <c r="X43" s="80">
        <f>IF(Q43=0,"-",W43/Q43)</f>
        <v>0.5</v>
      </c>
      <c r="Y43" s="181">
        <v>65000</v>
      </c>
      <c r="Z43" s="182">
        <f>IFERROR(Y43/Q43,"-")</f>
        <v>32500</v>
      </c>
      <c r="AA43" s="182">
        <f>IFERROR(Y43/W43,"-")</f>
        <v>65000</v>
      </c>
      <c r="AB43" s="176">
        <f>SUM(Y43:Y44)-SUM(K43:K44)</f>
        <v>-15000</v>
      </c>
      <c r="AC43" s="83">
        <f>SUM(Y43:Y44)/SUM(K43:K44)</f>
        <v>0.8125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1</v>
      </c>
      <c r="BY43" s="124">
        <f>IF(Q43=0,"",IF(BX43=0,"",(BX43/Q43)))</f>
        <v>0.5</v>
      </c>
      <c r="BZ43" s="125">
        <v>1</v>
      </c>
      <c r="CA43" s="126">
        <f>IFERROR(BZ43/BX43,"-")</f>
        <v>1</v>
      </c>
      <c r="CB43" s="127">
        <v>65000</v>
      </c>
      <c r="CC43" s="128">
        <f>IFERROR(CB43/BX43,"-")</f>
        <v>65000</v>
      </c>
      <c r="CD43" s="129"/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65000</v>
      </c>
      <c r="CR43" s="138">
        <v>65000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146</v>
      </c>
      <c r="C44" s="184" t="s">
        <v>58</v>
      </c>
      <c r="D44" s="184"/>
      <c r="E44" s="184" t="s">
        <v>80</v>
      </c>
      <c r="F44" s="184" t="s">
        <v>60</v>
      </c>
      <c r="G44" s="184" t="s">
        <v>66</v>
      </c>
      <c r="H44" s="87"/>
      <c r="I44" s="87"/>
      <c r="J44" s="87"/>
      <c r="K44" s="176"/>
      <c r="L44" s="79">
        <v>32</v>
      </c>
      <c r="M44" s="79">
        <v>23</v>
      </c>
      <c r="N44" s="79">
        <v>23</v>
      </c>
      <c r="O44" s="88">
        <v>3</v>
      </c>
      <c r="P44" s="89">
        <v>0</v>
      </c>
      <c r="Q44" s="90">
        <f>O44+P44</f>
        <v>3</v>
      </c>
      <c r="R44" s="80">
        <f>IFERROR(Q44/N44,"-")</f>
        <v>0.1304347826087</v>
      </c>
      <c r="S44" s="79">
        <v>1</v>
      </c>
      <c r="T44" s="79">
        <v>0</v>
      </c>
      <c r="U44" s="80">
        <f>IFERROR(T44/(Q44),"-")</f>
        <v>0</v>
      </c>
      <c r="V44" s="81"/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3</v>
      </c>
      <c r="BP44" s="117">
        <f>IF(Q44=0,"",IF(BO44=0,"",(BO44/Q44)))</f>
        <v>1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</v>
      </c>
      <c r="B45" s="184" t="s">
        <v>147</v>
      </c>
      <c r="C45" s="184" t="s">
        <v>58</v>
      </c>
      <c r="D45" s="184"/>
      <c r="E45" s="184" t="s">
        <v>148</v>
      </c>
      <c r="F45" s="184" t="s">
        <v>149</v>
      </c>
      <c r="G45" s="184" t="s">
        <v>61</v>
      </c>
      <c r="H45" s="87" t="s">
        <v>115</v>
      </c>
      <c r="I45" s="87" t="s">
        <v>150</v>
      </c>
      <c r="J45" s="185" t="s">
        <v>89</v>
      </c>
      <c r="K45" s="176">
        <v>42500</v>
      </c>
      <c r="L45" s="79">
        <v>4</v>
      </c>
      <c r="M45" s="79">
        <v>0</v>
      </c>
      <c r="N45" s="79">
        <v>25</v>
      </c>
      <c r="O45" s="88">
        <v>1</v>
      </c>
      <c r="P45" s="89">
        <v>0</v>
      </c>
      <c r="Q45" s="90">
        <f>O45+P45</f>
        <v>1</v>
      </c>
      <c r="R45" s="80">
        <f>IFERROR(Q45/N45,"-")</f>
        <v>0.04</v>
      </c>
      <c r="S45" s="79">
        <v>0</v>
      </c>
      <c r="T45" s="79">
        <v>1</v>
      </c>
      <c r="U45" s="80">
        <f>IFERROR(T45/(Q45),"-")</f>
        <v>1</v>
      </c>
      <c r="V45" s="81">
        <f>IFERROR(K45/SUM(Q45:Q47),"-")</f>
        <v>10625</v>
      </c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>
        <f>SUM(Y45:Y47)-SUM(K45:K47)</f>
        <v>-42500</v>
      </c>
      <c r="AC45" s="83">
        <f>SUM(Y45:Y47)/SUM(K45:K47)</f>
        <v>0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1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151</v>
      </c>
      <c r="C46" s="184" t="s">
        <v>58</v>
      </c>
      <c r="D46" s="184"/>
      <c r="E46" s="184" t="s">
        <v>148</v>
      </c>
      <c r="F46" s="184" t="s">
        <v>149</v>
      </c>
      <c r="G46" s="184" t="s">
        <v>61</v>
      </c>
      <c r="H46" s="87" t="s">
        <v>122</v>
      </c>
      <c r="I46" s="87" t="s">
        <v>150</v>
      </c>
      <c r="J46" s="185" t="s">
        <v>89</v>
      </c>
      <c r="K46" s="176"/>
      <c r="L46" s="79">
        <v>2</v>
      </c>
      <c r="M46" s="79">
        <v>0</v>
      </c>
      <c r="N46" s="79">
        <v>20</v>
      </c>
      <c r="O46" s="88">
        <v>0</v>
      </c>
      <c r="P46" s="89">
        <v>0</v>
      </c>
      <c r="Q46" s="90">
        <f>O46+P46</f>
        <v>0</v>
      </c>
      <c r="R46" s="80">
        <f>IFERROR(Q46/N46,"-")</f>
        <v>0</v>
      </c>
      <c r="S46" s="79">
        <v>0</v>
      </c>
      <c r="T46" s="79">
        <v>0</v>
      </c>
      <c r="U46" s="80" t="str">
        <f>IFERROR(T46/(Q46),"-")</f>
        <v>-</v>
      </c>
      <c r="V46" s="81"/>
      <c r="W46" s="82">
        <v>0</v>
      </c>
      <c r="X46" s="80" t="str">
        <f>IF(Q46=0,"-",W46/Q46)</f>
        <v>-</v>
      </c>
      <c r="Y46" s="181">
        <v>0</v>
      </c>
      <c r="Z46" s="182" t="str">
        <f>IFERROR(Y46/Q46,"-")</f>
        <v>-</v>
      </c>
      <c r="AA46" s="182" t="str">
        <f>IFERROR(Y46/W46,"-")</f>
        <v>-</v>
      </c>
      <c r="AB46" s="176"/>
      <c r="AC46" s="83"/>
      <c r="AD46" s="77"/>
      <c r="AE46" s="91"/>
      <c r="AF46" s="92" t="str">
        <f>IF(Q46=0,"",IF(AE46=0,"",(AE46/Q46)))</f>
        <v/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 t="str">
        <f>IF(Q46=0,"",IF(AN46=0,"",(AN46/Q46)))</f>
        <v/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 t="str">
        <f>IF(Q46=0,"",IF(AW46=0,"",(AW46/Q46)))</f>
        <v/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 t="str">
        <f>IF(Q46=0,"",IF(BF46=0,"",(BF46/Q46)))</f>
        <v/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 t="str">
        <f>IF(Q46=0,"",IF(BO46=0,"",(BO46/Q46)))</f>
        <v/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 t="str">
        <f>IF(Q46=0,"",IF(BX46=0,"",(BX46/Q46)))</f>
        <v/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 t="str">
        <f>IF(Q46=0,"",IF(CG46=0,"",(CG46/Q46)))</f>
        <v/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152</v>
      </c>
      <c r="C47" s="184" t="s">
        <v>58</v>
      </c>
      <c r="D47" s="184"/>
      <c r="E47" s="184" t="s">
        <v>92</v>
      </c>
      <c r="F47" s="184" t="s">
        <v>92</v>
      </c>
      <c r="G47" s="184" t="s">
        <v>66</v>
      </c>
      <c r="H47" s="87" t="s">
        <v>93</v>
      </c>
      <c r="I47" s="87"/>
      <c r="J47" s="87"/>
      <c r="K47" s="176"/>
      <c r="L47" s="79">
        <v>41</v>
      </c>
      <c r="M47" s="79">
        <v>14</v>
      </c>
      <c r="N47" s="79">
        <v>2</v>
      </c>
      <c r="O47" s="88">
        <v>3</v>
      </c>
      <c r="P47" s="89">
        <v>0</v>
      </c>
      <c r="Q47" s="90">
        <f>O47+P47</f>
        <v>3</v>
      </c>
      <c r="R47" s="80">
        <f>IFERROR(Q47/N47,"-")</f>
        <v>1.5</v>
      </c>
      <c r="S47" s="79">
        <v>0</v>
      </c>
      <c r="T47" s="79">
        <v>0</v>
      </c>
      <c r="U47" s="80">
        <f>IFERROR(T47/(Q47),"-")</f>
        <v>0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0.33333333333333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1</v>
      </c>
      <c r="BP47" s="117">
        <f>IF(Q47=0,"",IF(BO47=0,"",(BO47/Q47)))</f>
        <v>0.33333333333333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0.33333333333333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153</v>
      </c>
      <c r="C48" s="184" t="s">
        <v>58</v>
      </c>
      <c r="D48" s="184"/>
      <c r="E48" s="184" t="s">
        <v>154</v>
      </c>
      <c r="F48" s="184" t="s">
        <v>155</v>
      </c>
      <c r="G48" s="184" t="s">
        <v>61</v>
      </c>
      <c r="H48" s="87" t="s">
        <v>62</v>
      </c>
      <c r="I48" s="87" t="s">
        <v>150</v>
      </c>
      <c r="J48" s="185" t="s">
        <v>156</v>
      </c>
      <c r="K48" s="176">
        <v>16250</v>
      </c>
      <c r="L48" s="79">
        <v>1</v>
      </c>
      <c r="M48" s="79">
        <v>0</v>
      </c>
      <c r="N48" s="79">
        <v>8</v>
      </c>
      <c r="O48" s="88">
        <v>0</v>
      </c>
      <c r="P48" s="89">
        <v>0</v>
      </c>
      <c r="Q48" s="90">
        <f>O48+P48</f>
        <v>0</v>
      </c>
      <c r="R48" s="80">
        <f>IFERROR(Q48/N48,"-")</f>
        <v>0</v>
      </c>
      <c r="S48" s="79">
        <v>0</v>
      </c>
      <c r="T48" s="79">
        <v>0</v>
      </c>
      <c r="U48" s="80" t="str">
        <f>IFERROR(T48/(Q48),"-")</f>
        <v>-</v>
      </c>
      <c r="V48" s="81" t="str">
        <f>IFERROR(K48/SUM(Q48:Q49),"-")</f>
        <v>-</v>
      </c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>
        <f>SUM(Y48:Y49)-SUM(K48:K49)</f>
        <v>-16250</v>
      </c>
      <c r="AC48" s="83">
        <f>SUM(Y48:Y49)/SUM(K48:K49)</f>
        <v>0</v>
      </c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157</v>
      </c>
      <c r="C49" s="184" t="s">
        <v>58</v>
      </c>
      <c r="D49" s="184"/>
      <c r="E49" s="184" t="s">
        <v>154</v>
      </c>
      <c r="F49" s="184" t="s">
        <v>155</v>
      </c>
      <c r="G49" s="184" t="s">
        <v>66</v>
      </c>
      <c r="H49" s="87"/>
      <c r="I49" s="87"/>
      <c r="J49" s="87"/>
      <c r="K49" s="176"/>
      <c r="L49" s="79">
        <v>5</v>
      </c>
      <c r="M49" s="79">
        <v>3</v>
      </c>
      <c r="N49" s="79">
        <v>0</v>
      </c>
      <c r="O49" s="88">
        <v>0</v>
      </c>
      <c r="P49" s="89">
        <v>0</v>
      </c>
      <c r="Q49" s="90">
        <f>O49+P49</f>
        <v>0</v>
      </c>
      <c r="R49" s="80" t="str">
        <f>IFERROR(Q49/N49,"-")</f>
        <v>-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0.18461538461538</v>
      </c>
      <c r="B50" s="184" t="s">
        <v>158</v>
      </c>
      <c r="C50" s="184" t="s">
        <v>58</v>
      </c>
      <c r="D50" s="184"/>
      <c r="E50" s="184" t="s">
        <v>148</v>
      </c>
      <c r="F50" s="184" t="s">
        <v>155</v>
      </c>
      <c r="G50" s="184" t="s">
        <v>61</v>
      </c>
      <c r="H50" s="87" t="s">
        <v>70</v>
      </c>
      <c r="I50" s="87" t="s">
        <v>150</v>
      </c>
      <c r="J50" s="186" t="s">
        <v>123</v>
      </c>
      <c r="K50" s="176">
        <v>16250</v>
      </c>
      <c r="L50" s="79">
        <v>5</v>
      </c>
      <c r="M50" s="79">
        <v>0</v>
      </c>
      <c r="N50" s="79">
        <v>10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>
        <f>IFERROR(K50/SUM(Q50:Q51),"-")</f>
        <v>8125</v>
      </c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>
        <f>SUM(Y50:Y51)-SUM(K50:K51)</f>
        <v>-13250</v>
      </c>
      <c r="AC50" s="83">
        <f>SUM(Y50:Y51)/SUM(K50:K51)</f>
        <v>0.18461538461538</v>
      </c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159</v>
      </c>
      <c r="C51" s="184" t="s">
        <v>58</v>
      </c>
      <c r="D51" s="184"/>
      <c r="E51" s="184" t="s">
        <v>148</v>
      </c>
      <c r="F51" s="184" t="s">
        <v>155</v>
      </c>
      <c r="G51" s="184" t="s">
        <v>66</v>
      </c>
      <c r="H51" s="87"/>
      <c r="I51" s="87"/>
      <c r="J51" s="87"/>
      <c r="K51" s="176"/>
      <c r="L51" s="79">
        <v>8</v>
      </c>
      <c r="M51" s="79">
        <v>5</v>
      </c>
      <c r="N51" s="79">
        <v>1</v>
      </c>
      <c r="O51" s="88">
        <v>2</v>
      </c>
      <c r="P51" s="89">
        <v>0</v>
      </c>
      <c r="Q51" s="90">
        <f>O51+P51</f>
        <v>2</v>
      </c>
      <c r="R51" s="80">
        <f>IFERROR(Q51/N51,"-")</f>
        <v>2</v>
      </c>
      <c r="S51" s="79">
        <v>0</v>
      </c>
      <c r="T51" s="79">
        <v>0</v>
      </c>
      <c r="U51" s="80">
        <f>IFERROR(T51/(Q51),"-")</f>
        <v>0</v>
      </c>
      <c r="V51" s="81"/>
      <c r="W51" s="82">
        <v>1</v>
      </c>
      <c r="X51" s="80">
        <f>IF(Q51=0,"-",W51/Q51)</f>
        <v>0.5</v>
      </c>
      <c r="Y51" s="181">
        <v>3000</v>
      </c>
      <c r="Z51" s="182">
        <f>IFERROR(Y51/Q51,"-")</f>
        <v>1500</v>
      </c>
      <c r="AA51" s="182">
        <f>IFERROR(Y51/W51,"-")</f>
        <v>3000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0.5</v>
      </c>
      <c r="BH51" s="109">
        <v>1</v>
      </c>
      <c r="BI51" s="111">
        <f>IFERROR(BH51/BF51,"-")</f>
        <v>1</v>
      </c>
      <c r="BJ51" s="112">
        <v>3000</v>
      </c>
      <c r="BK51" s="113">
        <f>IFERROR(BJ51/BF51,"-")</f>
        <v>3000</v>
      </c>
      <c r="BL51" s="114">
        <v>1</v>
      </c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1</v>
      </c>
      <c r="BY51" s="124">
        <f>IF(Q51=0,"",IF(BX51=0,"",(BX51/Q51)))</f>
        <v>0.5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3000</v>
      </c>
      <c r="CR51" s="138">
        <v>3000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0.575</v>
      </c>
      <c r="B52" s="184" t="s">
        <v>160</v>
      </c>
      <c r="C52" s="184" t="s">
        <v>58</v>
      </c>
      <c r="D52" s="184"/>
      <c r="E52" s="184"/>
      <c r="F52" s="184"/>
      <c r="G52" s="184" t="s">
        <v>61</v>
      </c>
      <c r="H52" s="87" t="s">
        <v>161</v>
      </c>
      <c r="I52" s="87" t="s">
        <v>162</v>
      </c>
      <c r="J52" s="87" t="s">
        <v>116</v>
      </c>
      <c r="K52" s="176">
        <v>80000</v>
      </c>
      <c r="L52" s="79">
        <v>17</v>
      </c>
      <c r="M52" s="79">
        <v>0</v>
      </c>
      <c r="N52" s="79">
        <v>101</v>
      </c>
      <c r="O52" s="88">
        <v>8</v>
      </c>
      <c r="P52" s="89">
        <v>0</v>
      </c>
      <c r="Q52" s="90">
        <f>O52+P52</f>
        <v>8</v>
      </c>
      <c r="R52" s="80">
        <f>IFERROR(Q52/N52,"-")</f>
        <v>0.079207920792079</v>
      </c>
      <c r="S52" s="79">
        <v>0</v>
      </c>
      <c r="T52" s="79">
        <v>1</v>
      </c>
      <c r="U52" s="80">
        <f>IFERROR(T52/(Q52),"-")</f>
        <v>0.125</v>
      </c>
      <c r="V52" s="81">
        <f>IFERROR(K52/SUM(Q52:Q53),"-")</f>
        <v>8000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-34000</v>
      </c>
      <c r="AC52" s="83">
        <f>SUM(Y52:Y53)/SUM(K52:K53)</f>
        <v>0.575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3</v>
      </c>
      <c r="BG52" s="110">
        <f>IF(Q52=0,"",IF(BF52=0,"",(BF52/Q52)))</f>
        <v>0.375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3</v>
      </c>
      <c r="BP52" s="117">
        <f>IF(Q52=0,"",IF(BO52=0,"",(BO52/Q52)))</f>
        <v>0.375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2</v>
      </c>
      <c r="BY52" s="124">
        <f>IF(Q52=0,"",IF(BX52=0,"",(BX52/Q52)))</f>
        <v>0.25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163</v>
      </c>
      <c r="C53" s="184" t="s">
        <v>58</v>
      </c>
      <c r="D53" s="184"/>
      <c r="E53" s="184"/>
      <c r="F53" s="184"/>
      <c r="G53" s="184" t="s">
        <v>66</v>
      </c>
      <c r="H53" s="87"/>
      <c r="I53" s="87"/>
      <c r="J53" s="87"/>
      <c r="K53" s="176"/>
      <c r="L53" s="79">
        <v>24</v>
      </c>
      <c r="M53" s="79">
        <v>16</v>
      </c>
      <c r="N53" s="79">
        <v>4</v>
      </c>
      <c r="O53" s="88">
        <v>2</v>
      </c>
      <c r="P53" s="89">
        <v>0</v>
      </c>
      <c r="Q53" s="90">
        <f>O53+P53</f>
        <v>2</v>
      </c>
      <c r="R53" s="80">
        <f>IFERROR(Q53/N53,"-")</f>
        <v>0.5</v>
      </c>
      <c r="S53" s="79">
        <v>1</v>
      </c>
      <c r="T53" s="79">
        <v>0</v>
      </c>
      <c r="U53" s="80">
        <f>IFERROR(T53/(Q53),"-")</f>
        <v>0</v>
      </c>
      <c r="V53" s="81"/>
      <c r="W53" s="82">
        <v>1</v>
      </c>
      <c r="X53" s="80">
        <f>IF(Q53=0,"-",W53/Q53)</f>
        <v>0.5</v>
      </c>
      <c r="Y53" s="181">
        <v>46000</v>
      </c>
      <c r="Z53" s="182">
        <f>IFERROR(Y53/Q53,"-")</f>
        <v>23000</v>
      </c>
      <c r="AA53" s="182">
        <f>IFERROR(Y53/W53,"-")</f>
        <v>46000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0.5</v>
      </c>
      <c r="BZ53" s="125">
        <v>1</v>
      </c>
      <c r="CA53" s="126">
        <f>IFERROR(BZ53/BX53,"-")</f>
        <v>1</v>
      </c>
      <c r="CB53" s="127">
        <v>53000</v>
      </c>
      <c r="CC53" s="128">
        <f>IFERROR(CB53/BX53,"-")</f>
        <v>53000</v>
      </c>
      <c r="CD53" s="129"/>
      <c r="CE53" s="129"/>
      <c r="CF53" s="129">
        <v>1</v>
      </c>
      <c r="CG53" s="130">
        <v>1</v>
      </c>
      <c r="CH53" s="131">
        <f>IF(Q53=0,"",IF(CG53=0,"",(CG53/Q53)))</f>
        <v>0.5</v>
      </c>
      <c r="CI53" s="132">
        <v>1</v>
      </c>
      <c r="CJ53" s="133">
        <f>IFERROR(CI53/CG53,"-")</f>
        <v>1</v>
      </c>
      <c r="CK53" s="134">
        <v>20000</v>
      </c>
      <c r="CL53" s="135">
        <f>IFERROR(CK53/CG53,"-")</f>
        <v>20000</v>
      </c>
      <c r="CM53" s="136"/>
      <c r="CN53" s="136"/>
      <c r="CO53" s="136">
        <v>1</v>
      </c>
      <c r="CP53" s="137">
        <v>1</v>
      </c>
      <c r="CQ53" s="138">
        <v>46000</v>
      </c>
      <c r="CR53" s="138">
        <v>53000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 t="str">
        <f>AC54</f>
        <v>0</v>
      </c>
      <c r="B54" s="184" t="s">
        <v>164</v>
      </c>
      <c r="C54" s="184" t="s">
        <v>58</v>
      </c>
      <c r="D54" s="184"/>
      <c r="E54" s="184"/>
      <c r="F54" s="184"/>
      <c r="G54" s="184" t="s">
        <v>61</v>
      </c>
      <c r="H54" s="87" t="s">
        <v>145</v>
      </c>
      <c r="I54" s="87" t="s">
        <v>162</v>
      </c>
      <c r="J54" s="186" t="s">
        <v>165</v>
      </c>
      <c r="K54" s="176">
        <v>0</v>
      </c>
      <c r="L54" s="79">
        <v>2</v>
      </c>
      <c r="M54" s="79">
        <v>0</v>
      </c>
      <c r="N54" s="79">
        <v>23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 t="str">
        <f>IFERROR(K54/SUM(Q54:Q55),"-")</f>
        <v>-</v>
      </c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>
        <f>SUM(Y54:Y55)-SUM(K54:K55)</f>
        <v>0</v>
      </c>
      <c r="AC54" s="83" t="str">
        <f>SUM(Y54:Y55)/SUM(K54:K55)</f>
        <v>0</v>
      </c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166</v>
      </c>
      <c r="C55" s="184" t="s">
        <v>58</v>
      </c>
      <c r="D55" s="184"/>
      <c r="E55" s="184"/>
      <c r="F55" s="184"/>
      <c r="G55" s="184" t="s">
        <v>66</v>
      </c>
      <c r="H55" s="87"/>
      <c r="I55" s="87"/>
      <c r="J55" s="87"/>
      <c r="K55" s="176"/>
      <c r="L55" s="79">
        <v>0</v>
      </c>
      <c r="M55" s="79">
        <v>0</v>
      </c>
      <c r="N55" s="79">
        <v>0</v>
      </c>
      <c r="O55" s="88">
        <v>0</v>
      </c>
      <c r="P55" s="89">
        <v>0</v>
      </c>
      <c r="Q55" s="90">
        <f>O55+P55</f>
        <v>0</v>
      </c>
      <c r="R55" s="80" t="str">
        <f>IFERROR(Q55/N55,"-")</f>
        <v>-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30"/>
      <c r="B56" s="84"/>
      <c r="C56" s="84"/>
      <c r="D56" s="85"/>
      <c r="E56" s="85"/>
      <c r="F56" s="85"/>
      <c r="G56" s="86"/>
      <c r="H56" s="87"/>
      <c r="I56" s="87"/>
      <c r="J56" s="87"/>
      <c r="K56" s="177"/>
      <c r="L56" s="34"/>
      <c r="M56" s="34"/>
      <c r="N56" s="31"/>
      <c r="O56" s="23"/>
      <c r="P56" s="23"/>
      <c r="Q56" s="23"/>
      <c r="R56" s="32"/>
      <c r="S56" s="32"/>
      <c r="T56" s="23"/>
      <c r="U56" s="32"/>
      <c r="V56" s="25"/>
      <c r="W56" s="25"/>
      <c r="X56" s="25"/>
      <c r="Y56" s="183"/>
      <c r="Z56" s="183"/>
      <c r="AA56" s="183"/>
      <c r="AB56" s="183"/>
      <c r="AC56" s="33"/>
      <c r="AD56" s="57"/>
      <c r="AE56" s="61"/>
      <c r="AF56" s="62"/>
      <c r="AG56" s="61"/>
      <c r="AH56" s="65"/>
      <c r="AI56" s="66"/>
      <c r="AJ56" s="67"/>
      <c r="AK56" s="68"/>
      <c r="AL56" s="68"/>
      <c r="AM56" s="68"/>
      <c r="AN56" s="61"/>
      <c r="AO56" s="62"/>
      <c r="AP56" s="61"/>
      <c r="AQ56" s="65"/>
      <c r="AR56" s="66"/>
      <c r="AS56" s="67"/>
      <c r="AT56" s="68"/>
      <c r="AU56" s="68"/>
      <c r="AV56" s="68"/>
      <c r="AW56" s="61"/>
      <c r="AX56" s="62"/>
      <c r="AY56" s="61"/>
      <c r="AZ56" s="65"/>
      <c r="BA56" s="66"/>
      <c r="BB56" s="67"/>
      <c r="BC56" s="68"/>
      <c r="BD56" s="68"/>
      <c r="BE56" s="68"/>
      <c r="BF56" s="61"/>
      <c r="BG56" s="62"/>
      <c r="BH56" s="61"/>
      <c r="BI56" s="65"/>
      <c r="BJ56" s="66"/>
      <c r="BK56" s="67"/>
      <c r="BL56" s="68"/>
      <c r="BM56" s="68"/>
      <c r="BN56" s="68"/>
      <c r="BO56" s="63"/>
      <c r="BP56" s="64"/>
      <c r="BQ56" s="61"/>
      <c r="BR56" s="65"/>
      <c r="BS56" s="66"/>
      <c r="BT56" s="67"/>
      <c r="BU56" s="68"/>
      <c r="BV56" s="68"/>
      <c r="BW56" s="68"/>
      <c r="BX56" s="63"/>
      <c r="BY56" s="64"/>
      <c r="BZ56" s="61"/>
      <c r="CA56" s="65"/>
      <c r="CB56" s="66"/>
      <c r="CC56" s="67"/>
      <c r="CD56" s="68"/>
      <c r="CE56" s="68"/>
      <c r="CF56" s="68"/>
      <c r="CG56" s="63"/>
      <c r="CH56" s="64"/>
      <c r="CI56" s="61"/>
      <c r="CJ56" s="65"/>
      <c r="CK56" s="66"/>
      <c r="CL56" s="67"/>
      <c r="CM56" s="68"/>
      <c r="CN56" s="68"/>
      <c r="CO56" s="68"/>
      <c r="CP56" s="69"/>
      <c r="CQ56" s="66"/>
      <c r="CR56" s="66"/>
      <c r="CS56" s="66"/>
      <c r="CT56" s="70"/>
    </row>
    <row r="57" spans="1:99">
      <c r="A57" s="30"/>
      <c r="B57" s="37"/>
      <c r="C57" s="37"/>
      <c r="D57" s="21"/>
      <c r="E57" s="21"/>
      <c r="F57" s="21"/>
      <c r="G57" s="22"/>
      <c r="H57" s="36"/>
      <c r="I57" s="36"/>
      <c r="J57" s="73"/>
      <c r="K57" s="178"/>
      <c r="L57" s="34"/>
      <c r="M57" s="34"/>
      <c r="N57" s="31"/>
      <c r="O57" s="23"/>
      <c r="P57" s="23"/>
      <c r="Q57" s="23"/>
      <c r="R57" s="32"/>
      <c r="S57" s="32"/>
      <c r="T57" s="23"/>
      <c r="U57" s="32"/>
      <c r="V57" s="25"/>
      <c r="W57" s="25"/>
      <c r="X57" s="25"/>
      <c r="Y57" s="183"/>
      <c r="Z57" s="183"/>
      <c r="AA57" s="183"/>
      <c r="AB57" s="183"/>
      <c r="AC57" s="33"/>
      <c r="AD57" s="59"/>
      <c r="AE57" s="61"/>
      <c r="AF57" s="62"/>
      <c r="AG57" s="61"/>
      <c r="AH57" s="65"/>
      <c r="AI57" s="66"/>
      <c r="AJ57" s="67"/>
      <c r="AK57" s="68"/>
      <c r="AL57" s="68"/>
      <c r="AM57" s="68"/>
      <c r="AN57" s="61"/>
      <c r="AO57" s="62"/>
      <c r="AP57" s="61"/>
      <c r="AQ57" s="65"/>
      <c r="AR57" s="66"/>
      <c r="AS57" s="67"/>
      <c r="AT57" s="68"/>
      <c r="AU57" s="68"/>
      <c r="AV57" s="68"/>
      <c r="AW57" s="61"/>
      <c r="AX57" s="62"/>
      <c r="AY57" s="61"/>
      <c r="AZ57" s="65"/>
      <c r="BA57" s="66"/>
      <c r="BB57" s="67"/>
      <c r="BC57" s="68"/>
      <c r="BD57" s="68"/>
      <c r="BE57" s="68"/>
      <c r="BF57" s="61"/>
      <c r="BG57" s="62"/>
      <c r="BH57" s="61"/>
      <c r="BI57" s="65"/>
      <c r="BJ57" s="66"/>
      <c r="BK57" s="67"/>
      <c r="BL57" s="68"/>
      <c r="BM57" s="68"/>
      <c r="BN57" s="68"/>
      <c r="BO57" s="63"/>
      <c r="BP57" s="64"/>
      <c r="BQ57" s="61"/>
      <c r="BR57" s="65"/>
      <c r="BS57" s="66"/>
      <c r="BT57" s="67"/>
      <c r="BU57" s="68"/>
      <c r="BV57" s="68"/>
      <c r="BW57" s="68"/>
      <c r="BX57" s="63"/>
      <c r="BY57" s="64"/>
      <c r="BZ57" s="61"/>
      <c r="CA57" s="65"/>
      <c r="CB57" s="66"/>
      <c r="CC57" s="67"/>
      <c r="CD57" s="68"/>
      <c r="CE57" s="68"/>
      <c r="CF57" s="68"/>
      <c r="CG57" s="63"/>
      <c r="CH57" s="64"/>
      <c r="CI57" s="61"/>
      <c r="CJ57" s="65"/>
      <c r="CK57" s="66"/>
      <c r="CL57" s="67"/>
      <c r="CM57" s="68"/>
      <c r="CN57" s="68"/>
      <c r="CO57" s="68"/>
      <c r="CP57" s="69"/>
      <c r="CQ57" s="66"/>
      <c r="CR57" s="66"/>
      <c r="CS57" s="66"/>
      <c r="CT57" s="70"/>
    </row>
    <row r="58" spans="1:99">
      <c r="A58" s="19">
        <f>AC58</f>
        <v>1.0902702702703</v>
      </c>
      <c r="B58" s="39"/>
      <c r="C58" s="39"/>
      <c r="D58" s="39"/>
      <c r="E58" s="39"/>
      <c r="F58" s="39"/>
      <c r="G58" s="39"/>
      <c r="H58" s="40" t="s">
        <v>167</v>
      </c>
      <c r="I58" s="40"/>
      <c r="J58" s="40"/>
      <c r="K58" s="179">
        <f>SUM(K6:K57)</f>
        <v>2775000</v>
      </c>
      <c r="L58" s="41">
        <f>SUM(L6:L57)</f>
        <v>1344</v>
      </c>
      <c r="M58" s="41">
        <f>SUM(M6:M57)</f>
        <v>638</v>
      </c>
      <c r="N58" s="41">
        <f>SUM(N6:N57)</f>
        <v>1928</v>
      </c>
      <c r="O58" s="41">
        <f>SUM(O6:O57)</f>
        <v>312</v>
      </c>
      <c r="P58" s="41">
        <f>SUM(P6:P57)</f>
        <v>0</v>
      </c>
      <c r="Q58" s="41">
        <f>SUM(Q6:Q57)</f>
        <v>312</v>
      </c>
      <c r="R58" s="42">
        <f>IFERROR(Q58/N58,"-")</f>
        <v>0.16182572614108</v>
      </c>
      <c r="S58" s="76">
        <f>SUM(S6:S57)</f>
        <v>37</v>
      </c>
      <c r="T58" s="76">
        <f>SUM(T6:T57)</f>
        <v>59</v>
      </c>
      <c r="U58" s="42">
        <f>IFERROR(S58/Q58,"-")</f>
        <v>0.11858974358974</v>
      </c>
      <c r="V58" s="43">
        <f>IFERROR(K58/Q58,"-")</f>
        <v>8894.2307692308</v>
      </c>
      <c r="W58" s="44">
        <f>SUM(W6:W57)</f>
        <v>60</v>
      </c>
      <c r="X58" s="42">
        <f>IFERROR(W58/Q58,"-")</f>
        <v>0.19230769230769</v>
      </c>
      <c r="Y58" s="179">
        <f>SUM(Y6:Y57)</f>
        <v>3025500</v>
      </c>
      <c r="Z58" s="179">
        <f>IFERROR(Y58/Q58,"-")</f>
        <v>9697.1153846154</v>
      </c>
      <c r="AA58" s="179">
        <f>IFERROR(Y58/W58,"-")</f>
        <v>50425</v>
      </c>
      <c r="AB58" s="179">
        <f>Y58-K58</f>
        <v>250500</v>
      </c>
      <c r="AC58" s="45">
        <f>Y58/K58</f>
        <v>1.0902702702703</v>
      </c>
      <c r="AD58" s="58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6"/>
    <mergeCell ref="K12:K16"/>
    <mergeCell ref="V12:V16"/>
    <mergeCell ref="AB12:AB16"/>
    <mergeCell ref="AC12:AC16"/>
    <mergeCell ref="A17:A20"/>
    <mergeCell ref="K17:K20"/>
    <mergeCell ref="V17:V20"/>
    <mergeCell ref="AB17:AB20"/>
    <mergeCell ref="AC17:AC20"/>
    <mergeCell ref="A21:A24"/>
    <mergeCell ref="K21:K24"/>
    <mergeCell ref="V21:V24"/>
    <mergeCell ref="AB21:AB24"/>
    <mergeCell ref="AC21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7"/>
    <mergeCell ref="K45:K47"/>
    <mergeCell ref="V45:V47"/>
    <mergeCell ref="AB45:AB47"/>
    <mergeCell ref="AC45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0.44</v>
      </c>
      <c r="B6" s="184" t="s">
        <v>169</v>
      </c>
      <c r="C6" s="184" t="s">
        <v>58</v>
      </c>
      <c r="D6" s="184" t="s">
        <v>170</v>
      </c>
      <c r="E6" s="184" t="s">
        <v>171</v>
      </c>
      <c r="F6" s="184" t="s">
        <v>172</v>
      </c>
      <c r="G6" s="184" t="s">
        <v>61</v>
      </c>
      <c r="H6" s="87" t="s">
        <v>173</v>
      </c>
      <c r="I6" s="87" t="s">
        <v>174</v>
      </c>
      <c r="J6" s="87" t="s">
        <v>175</v>
      </c>
      <c r="K6" s="176">
        <v>100000</v>
      </c>
      <c r="L6" s="79">
        <v>12</v>
      </c>
      <c r="M6" s="79">
        <v>0</v>
      </c>
      <c r="N6" s="79">
        <v>35</v>
      </c>
      <c r="O6" s="88">
        <v>5</v>
      </c>
      <c r="P6" s="89">
        <v>0</v>
      </c>
      <c r="Q6" s="90">
        <f>O6+P6</f>
        <v>5</v>
      </c>
      <c r="R6" s="80">
        <f>IFERROR(Q6/N6,"-")</f>
        <v>0.14285714285714</v>
      </c>
      <c r="S6" s="79">
        <v>0</v>
      </c>
      <c r="T6" s="79">
        <v>1</v>
      </c>
      <c r="U6" s="80">
        <f>IFERROR(T6/(Q6),"-")</f>
        <v>0.2</v>
      </c>
      <c r="V6" s="81">
        <f>IFERROR(K6/SUM(Q6:Q7),"-")</f>
        <v>7142.8571428571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-56000</v>
      </c>
      <c r="AC6" s="83">
        <f>SUM(Y6:Y7)/SUM(K6:K7)</f>
        <v>0.44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176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36</v>
      </c>
      <c r="M7" s="79">
        <v>15</v>
      </c>
      <c r="N7" s="79">
        <v>14</v>
      </c>
      <c r="O7" s="88">
        <v>9</v>
      </c>
      <c r="P7" s="89">
        <v>0</v>
      </c>
      <c r="Q7" s="90">
        <f>O7+P7</f>
        <v>9</v>
      </c>
      <c r="R7" s="80">
        <f>IFERROR(Q7/N7,"-")</f>
        <v>0.64285714285714</v>
      </c>
      <c r="S7" s="79">
        <v>2</v>
      </c>
      <c r="T7" s="79">
        <v>2</v>
      </c>
      <c r="U7" s="80">
        <f>IFERROR(T7/(Q7),"-")</f>
        <v>0.22222222222222</v>
      </c>
      <c r="V7" s="81"/>
      <c r="W7" s="82">
        <v>1</v>
      </c>
      <c r="X7" s="80">
        <f>IF(Q7=0,"-",W7/Q7)</f>
        <v>0.11111111111111</v>
      </c>
      <c r="Y7" s="181">
        <v>44000</v>
      </c>
      <c r="Z7" s="182">
        <f>IFERROR(Y7/Q7,"-")</f>
        <v>4888.8888888889</v>
      </c>
      <c r="AA7" s="182">
        <f>IFERROR(Y7/W7,"-")</f>
        <v>44000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0.33333333333333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0.22222222222222</v>
      </c>
      <c r="BH7" s="109">
        <v>1</v>
      </c>
      <c r="BI7" s="111">
        <f>IFERROR(BH7/BF7,"-")</f>
        <v>0.5</v>
      </c>
      <c r="BJ7" s="112">
        <v>47000</v>
      </c>
      <c r="BK7" s="113">
        <f>IFERROR(BJ7/BF7,"-")</f>
        <v>23500</v>
      </c>
      <c r="BL7" s="114"/>
      <c r="BM7" s="114"/>
      <c r="BN7" s="114">
        <v>1</v>
      </c>
      <c r="BO7" s="116">
        <v>3</v>
      </c>
      <c r="BP7" s="117">
        <f>IF(Q7=0,"",IF(BO7=0,"",(BO7/Q7)))</f>
        <v>0.33333333333333</v>
      </c>
      <c r="BQ7" s="118">
        <v>1</v>
      </c>
      <c r="BR7" s="119">
        <f>IFERROR(BQ7/BO7,"-")</f>
        <v>0.33333333333333</v>
      </c>
      <c r="BS7" s="120">
        <v>3000</v>
      </c>
      <c r="BT7" s="121">
        <f>IFERROR(BS7/BO7,"-")</f>
        <v>1000</v>
      </c>
      <c r="BU7" s="122">
        <v>1</v>
      </c>
      <c r="BV7" s="122"/>
      <c r="BW7" s="122"/>
      <c r="BX7" s="123">
        <v>1</v>
      </c>
      <c r="BY7" s="124">
        <f>IF(Q7=0,"",IF(BX7=0,"",(BX7/Q7)))</f>
        <v>0.11111111111111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44000</v>
      </c>
      <c r="CR7" s="138">
        <v>47000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7.6375</v>
      </c>
      <c r="B8" s="184" t="s">
        <v>177</v>
      </c>
      <c r="C8" s="184" t="s">
        <v>58</v>
      </c>
      <c r="D8" s="184" t="s">
        <v>178</v>
      </c>
      <c r="E8" s="184" t="s">
        <v>179</v>
      </c>
      <c r="F8" s="184" t="s">
        <v>60</v>
      </c>
      <c r="G8" s="184" t="s">
        <v>61</v>
      </c>
      <c r="H8" s="87" t="s">
        <v>180</v>
      </c>
      <c r="I8" s="87" t="s">
        <v>181</v>
      </c>
      <c r="J8" s="87" t="s">
        <v>182</v>
      </c>
      <c r="K8" s="176">
        <v>80000</v>
      </c>
      <c r="L8" s="79">
        <v>38</v>
      </c>
      <c r="M8" s="79">
        <v>0</v>
      </c>
      <c r="N8" s="79">
        <v>136</v>
      </c>
      <c r="O8" s="88">
        <v>21</v>
      </c>
      <c r="P8" s="89">
        <v>1</v>
      </c>
      <c r="Q8" s="90">
        <f>O8+P8</f>
        <v>22</v>
      </c>
      <c r="R8" s="80">
        <f>IFERROR(Q8/N8,"-")</f>
        <v>0.16176470588235</v>
      </c>
      <c r="S8" s="79">
        <v>1</v>
      </c>
      <c r="T8" s="79">
        <v>4</v>
      </c>
      <c r="U8" s="80">
        <f>IFERROR(T8/(Q8),"-")</f>
        <v>0.18181818181818</v>
      </c>
      <c r="V8" s="81">
        <f>IFERROR(K8/SUM(Q8:Q9),"-")</f>
        <v>1666.6666666667</v>
      </c>
      <c r="W8" s="82">
        <v>4</v>
      </c>
      <c r="X8" s="80">
        <f>IF(Q8=0,"-",W8/Q8)</f>
        <v>0.18181818181818</v>
      </c>
      <c r="Y8" s="181">
        <v>50000</v>
      </c>
      <c r="Z8" s="182">
        <f>IFERROR(Y8/Q8,"-")</f>
        <v>2272.7272727273</v>
      </c>
      <c r="AA8" s="182">
        <f>IFERROR(Y8/W8,"-")</f>
        <v>12500</v>
      </c>
      <c r="AB8" s="176">
        <f>SUM(Y8:Y9)-SUM(K8:K9)</f>
        <v>531000</v>
      </c>
      <c r="AC8" s="83">
        <f>SUM(Y8:Y9)/SUM(K8:K9)</f>
        <v>7.6375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8</v>
      </c>
      <c r="AO8" s="98">
        <f>IF(Q8=0,"",IF(AN8=0,"",(AN8/Q8)))</f>
        <v>0.36363636363636</v>
      </c>
      <c r="AP8" s="97">
        <v>1</v>
      </c>
      <c r="AQ8" s="99">
        <f>IFERROR(AP8/AN8,"-")</f>
        <v>0.125</v>
      </c>
      <c r="AR8" s="100">
        <v>13000</v>
      </c>
      <c r="AS8" s="101">
        <f>IFERROR(AR8/AN8,"-")</f>
        <v>1625</v>
      </c>
      <c r="AT8" s="102"/>
      <c r="AU8" s="102"/>
      <c r="AV8" s="102">
        <v>1</v>
      </c>
      <c r="AW8" s="103">
        <v>2</v>
      </c>
      <c r="AX8" s="104">
        <f>IF(Q8=0,"",IF(AW8=0,"",(AW8/Q8)))</f>
        <v>0.090909090909091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0.13636363636364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6</v>
      </c>
      <c r="BP8" s="117">
        <f>IF(Q8=0,"",IF(BO8=0,"",(BO8/Q8)))</f>
        <v>0.27272727272727</v>
      </c>
      <c r="BQ8" s="118">
        <v>2</v>
      </c>
      <c r="BR8" s="119">
        <f>IFERROR(BQ8/BO8,"-")</f>
        <v>0.33333333333333</v>
      </c>
      <c r="BS8" s="120">
        <v>34000</v>
      </c>
      <c r="BT8" s="121">
        <f>IFERROR(BS8/BO8,"-")</f>
        <v>5666.6666666667</v>
      </c>
      <c r="BU8" s="122">
        <v>1</v>
      </c>
      <c r="BV8" s="122"/>
      <c r="BW8" s="122">
        <v>1</v>
      </c>
      <c r="BX8" s="123">
        <v>2</v>
      </c>
      <c r="BY8" s="124">
        <f>IF(Q8=0,"",IF(BX8=0,"",(BX8/Q8)))</f>
        <v>0.090909090909091</v>
      </c>
      <c r="BZ8" s="125">
        <v>1</v>
      </c>
      <c r="CA8" s="126">
        <f>IFERROR(BZ8/BX8,"-")</f>
        <v>0.5</v>
      </c>
      <c r="CB8" s="127">
        <v>3000</v>
      </c>
      <c r="CC8" s="128">
        <f>IFERROR(CB8/BX8,"-")</f>
        <v>1500</v>
      </c>
      <c r="CD8" s="129">
        <v>1</v>
      </c>
      <c r="CE8" s="129"/>
      <c r="CF8" s="129"/>
      <c r="CG8" s="130">
        <v>1</v>
      </c>
      <c r="CH8" s="131">
        <f>IF(Q8=0,"",IF(CG8=0,"",(CG8/Q8)))</f>
        <v>0.045454545454545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4</v>
      </c>
      <c r="CQ8" s="138">
        <v>50000</v>
      </c>
      <c r="CR8" s="138">
        <v>31000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137</v>
      </c>
      <c r="M9" s="79">
        <v>72</v>
      </c>
      <c r="N9" s="79">
        <v>56</v>
      </c>
      <c r="O9" s="88">
        <v>26</v>
      </c>
      <c r="P9" s="89">
        <v>0</v>
      </c>
      <c r="Q9" s="90">
        <f>O9+P9</f>
        <v>26</v>
      </c>
      <c r="R9" s="80">
        <f>IFERROR(Q9/N9,"-")</f>
        <v>0.46428571428571</v>
      </c>
      <c r="S9" s="79">
        <v>5</v>
      </c>
      <c r="T9" s="79">
        <v>5</v>
      </c>
      <c r="U9" s="80">
        <f>IFERROR(T9/(Q9),"-")</f>
        <v>0.19230769230769</v>
      </c>
      <c r="V9" s="81"/>
      <c r="W9" s="82">
        <v>5</v>
      </c>
      <c r="X9" s="80">
        <f>IF(Q9=0,"-",W9/Q9)</f>
        <v>0.19230769230769</v>
      </c>
      <c r="Y9" s="181">
        <v>561000</v>
      </c>
      <c r="Z9" s="182">
        <f>IFERROR(Y9/Q9,"-")</f>
        <v>21576.923076923</v>
      </c>
      <c r="AA9" s="182">
        <f>IFERROR(Y9/W9,"-")</f>
        <v>112200</v>
      </c>
      <c r="AB9" s="176"/>
      <c r="AC9" s="83"/>
      <c r="AD9" s="77"/>
      <c r="AE9" s="91">
        <v>1</v>
      </c>
      <c r="AF9" s="92">
        <f>IF(Q9=0,"",IF(AE9=0,"",(AE9/Q9)))</f>
        <v>0.038461538461538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4</v>
      </c>
      <c r="AO9" s="98">
        <f>IF(Q9=0,"",IF(AN9=0,"",(AN9/Q9)))</f>
        <v>0.15384615384615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0.038461538461538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0.19230769230769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8</v>
      </c>
      <c r="BP9" s="117">
        <f>IF(Q9=0,"",IF(BO9=0,"",(BO9/Q9)))</f>
        <v>0.30769230769231</v>
      </c>
      <c r="BQ9" s="118">
        <v>2</v>
      </c>
      <c r="BR9" s="119">
        <f>IFERROR(BQ9/BO9,"-")</f>
        <v>0.25</v>
      </c>
      <c r="BS9" s="120">
        <v>103000</v>
      </c>
      <c r="BT9" s="121">
        <f>IFERROR(BS9/BO9,"-")</f>
        <v>12875</v>
      </c>
      <c r="BU9" s="122"/>
      <c r="BV9" s="122"/>
      <c r="BW9" s="122">
        <v>2</v>
      </c>
      <c r="BX9" s="123">
        <v>5</v>
      </c>
      <c r="BY9" s="124">
        <f>IF(Q9=0,"",IF(BX9=0,"",(BX9/Q9)))</f>
        <v>0.19230769230769</v>
      </c>
      <c r="BZ9" s="125">
        <v>2</v>
      </c>
      <c r="CA9" s="126">
        <f>IFERROR(BZ9/BX9,"-")</f>
        <v>0.4</v>
      </c>
      <c r="CB9" s="127">
        <v>400000</v>
      </c>
      <c r="CC9" s="128">
        <f>IFERROR(CB9/BX9,"-")</f>
        <v>80000</v>
      </c>
      <c r="CD9" s="129"/>
      <c r="CE9" s="129"/>
      <c r="CF9" s="129">
        <v>2</v>
      </c>
      <c r="CG9" s="130">
        <v>2</v>
      </c>
      <c r="CH9" s="131">
        <f>IF(Q9=0,"",IF(CG9=0,"",(CG9/Q9)))</f>
        <v>0.076923076923077</v>
      </c>
      <c r="CI9" s="132">
        <v>1</v>
      </c>
      <c r="CJ9" s="133">
        <f>IFERROR(CI9/CG9,"-")</f>
        <v>0.5</v>
      </c>
      <c r="CK9" s="134">
        <v>58000</v>
      </c>
      <c r="CL9" s="135">
        <f>IFERROR(CK9/CG9,"-")</f>
        <v>29000</v>
      </c>
      <c r="CM9" s="136"/>
      <c r="CN9" s="136"/>
      <c r="CO9" s="136">
        <v>1</v>
      </c>
      <c r="CP9" s="137">
        <v>5</v>
      </c>
      <c r="CQ9" s="138">
        <v>561000</v>
      </c>
      <c r="CR9" s="138">
        <v>391000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0.43888888888889</v>
      </c>
      <c r="B10" s="184" t="s">
        <v>184</v>
      </c>
      <c r="C10" s="184" t="s">
        <v>58</v>
      </c>
      <c r="D10" s="184" t="s">
        <v>185</v>
      </c>
      <c r="E10" s="184" t="s">
        <v>186</v>
      </c>
      <c r="F10" s="184" t="s">
        <v>69</v>
      </c>
      <c r="G10" s="184" t="s">
        <v>61</v>
      </c>
      <c r="H10" s="87" t="s">
        <v>187</v>
      </c>
      <c r="I10" s="87" t="s">
        <v>188</v>
      </c>
      <c r="J10" s="87" t="s">
        <v>116</v>
      </c>
      <c r="K10" s="176">
        <v>90000</v>
      </c>
      <c r="L10" s="79">
        <v>4</v>
      </c>
      <c r="M10" s="79">
        <v>0</v>
      </c>
      <c r="N10" s="79">
        <v>22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12857.142857143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-50500</v>
      </c>
      <c r="AC10" s="83">
        <f>SUM(Y10:Y11)/SUM(K10:K11)</f>
        <v>0.43888888888889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189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15</v>
      </c>
      <c r="M11" s="79">
        <v>11</v>
      </c>
      <c r="N11" s="79">
        <v>23</v>
      </c>
      <c r="O11" s="88">
        <v>7</v>
      </c>
      <c r="P11" s="89">
        <v>0</v>
      </c>
      <c r="Q11" s="90">
        <f>O11+P11</f>
        <v>7</v>
      </c>
      <c r="R11" s="80">
        <f>IFERROR(Q11/N11,"-")</f>
        <v>0.30434782608696</v>
      </c>
      <c r="S11" s="79">
        <v>3</v>
      </c>
      <c r="T11" s="79">
        <v>1</v>
      </c>
      <c r="U11" s="80">
        <f>IFERROR(T11/(Q11),"-")</f>
        <v>0.14285714285714</v>
      </c>
      <c r="V11" s="81"/>
      <c r="W11" s="82">
        <v>4</v>
      </c>
      <c r="X11" s="80">
        <f>IF(Q11=0,"-",W11/Q11)</f>
        <v>0.57142857142857</v>
      </c>
      <c r="Y11" s="181">
        <v>39500</v>
      </c>
      <c r="Z11" s="182">
        <f>IFERROR(Y11/Q11,"-")</f>
        <v>5642.8571428571</v>
      </c>
      <c r="AA11" s="182">
        <f>IFERROR(Y11/W11,"-")</f>
        <v>9875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0.14285714285714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0.28571428571429</v>
      </c>
      <c r="BQ11" s="118">
        <v>2</v>
      </c>
      <c r="BR11" s="119">
        <f>IFERROR(BQ11/BO11,"-")</f>
        <v>1</v>
      </c>
      <c r="BS11" s="120">
        <v>35000</v>
      </c>
      <c r="BT11" s="121">
        <f>IFERROR(BS11/BO11,"-")</f>
        <v>17500</v>
      </c>
      <c r="BU11" s="122"/>
      <c r="BV11" s="122"/>
      <c r="BW11" s="122">
        <v>2</v>
      </c>
      <c r="BX11" s="123">
        <v>1</v>
      </c>
      <c r="BY11" s="124">
        <f>IF(Q11=0,"",IF(BX11=0,"",(BX11/Q11)))</f>
        <v>0.14285714285714</v>
      </c>
      <c r="BZ11" s="125">
        <v>1</v>
      </c>
      <c r="CA11" s="126">
        <f>IFERROR(BZ11/BX11,"-")</f>
        <v>1</v>
      </c>
      <c r="CB11" s="127">
        <v>3000</v>
      </c>
      <c r="CC11" s="128">
        <f>IFERROR(CB11/BX11,"-")</f>
        <v>3000</v>
      </c>
      <c r="CD11" s="129">
        <v>1</v>
      </c>
      <c r="CE11" s="129"/>
      <c r="CF11" s="129"/>
      <c r="CG11" s="130">
        <v>3</v>
      </c>
      <c r="CH11" s="131">
        <f>IF(Q11=0,"",IF(CG11=0,"",(CG11/Q11)))</f>
        <v>0.42857142857143</v>
      </c>
      <c r="CI11" s="132">
        <v>1</v>
      </c>
      <c r="CJ11" s="133">
        <f>IFERROR(CI11/CG11,"-")</f>
        <v>0.33333333333333</v>
      </c>
      <c r="CK11" s="134">
        <v>1500</v>
      </c>
      <c r="CL11" s="135">
        <f>IFERROR(CK11/CG11,"-")</f>
        <v>500</v>
      </c>
      <c r="CM11" s="136">
        <v>1</v>
      </c>
      <c r="CN11" s="136"/>
      <c r="CO11" s="136"/>
      <c r="CP11" s="137">
        <v>4</v>
      </c>
      <c r="CQ11" s="138">
        <v>39500</v>
      </c>
      <c r="CR11" s="138">
        <v>22000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0.11764705882353</v>
      </c>
      <c r="B12" s="184" t="s">
        <v>190</v>
      </c>
      <c r="C12" s="184" t="s">
        <v>58</v>
      </c>
      <c r="D12" s="184" t="s">
        <v>191</v>
      </c>
      <c r="E12" s="184" t="s">
        <v>192</v>
      </c>
      <c r="F12" s="184" t="s">
        <v>60</v>
      </c>
      <c r="G12" s="184" t="s">
        <v>61</v>
      </c>
      <c r="H12" s="87" t="s">
        <v>193</v>
      </c>
      <c r="I12" s="87" t="s">
        <v>174</v>
      </c>
      <c r="J12" s="87" t="s">
        <v>194</v>
      </c>
      <c r="K12" s="176">
        <v>340000</v>
      </c>
      <c r="L12" s="79">
        <v>8</v>
      </c>
      <c r="M12" s="79">
        <v>0</v>
      </c>
      <c r="N12" s="79">
        <v>57</v>
      </c>
      <c r="O12" s="88">
        <v>3</v>
      </c>
      <c r="P12" s="89">
        <v>0</v>
      </c>
      <c r="Q12" s="90">
        <f>O12+P12</f>
        <v>3</v>
      </c>
      <c r="R12" s="80">
        <f>IFERROR(Q12/N12,"-")</f>
        <v>0.052631578947368</v>
      </c>
      <c r="S12" s="79">
        <v>0</v>
      </c>
      <c r="T12" s="79">
        <v>1</v>
      </c>
      <c r="U12" s="80">
        <f>IFERROR(T12/(Q12),"-")</f>
        <v>0.33333333333333</v>
      </c>
      <c r="V12" s="81">
        <f>IFERROR(K12/SUM(Q12:Q13),"-")</f>
        <v>26153.846153846</v>
      </c>
      <c r="W12" s="82">
        <v>1</v>
      </c>
      <c r="X12" s="80">
        <f>IF(Q12=0,"-",W12/Q12)</f>
        <v>0.33333333333333</v>
      </c>
      <c r="Y12" s="181">
        <v>13000</v>
      </c>
      <c r="Z12" s="182">
        <f>IFERROR(Y12/Q12,"-")</f>
        <v>4333.3333333333</v>
      </c>
      <c r="AA12" s="182">
        <f>IFERROR(Y12/W12,"-")</f>
        <v>13000</v>
      </c>
      <c r="AB12" s="176">
        <f>SUM(Y12:Y13)-SUM(K12:K13)</f>
        <v>-300000</v>
      </c>
      <c r="AC12" s="83">
        <f>SUM(Y12:Y13)/SUM(K12:K13)</f>
        <v>0.11764705882353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0.66666666666667</v>
      </c>
      <c r="AP12" s="97">
        <v>1</v>
      </c>
      <c r="AQ12" s="99">
        <f>IFERROR(AP12/AN12,"-")</f>
        <v>0.5</v>
      </c>
      <c r="AR12" s="100">
        <v>13000</v>
      </c>
      <c r="AS12" s="101">
        <f>IFERROR(AR12/AN12,"-")</f>
        <v>6500</v>
      </c>
      <c r="AT12" s="102"/>
      <c r="AU12" s="102"/>
      <c r="AV12" s="102">
        <v>1</v>
      </c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13000</v>
      </c>
      <c r="CR12" s="138">
        <v>13000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195</v>
      </c>
      <c r="C13" s="184" t="s">
        <v>58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54</v>
      </c>
      <c r="M13" s="79">
        <v>29</v>
      </c>
      <c r="N13" s="79">
        <v>24</v>
      </c>
      <c r="O13" s="88">
        <v>10</v>
      </c>
      <c r="P13" s="89">
        <v>0</v>
      </c>
      <c r="Q13" s="90">
        <f>O13+P13</f>
        <v>10</v>
      </c>
      <c r="R13" s="80">
        <f>IFERROR(Q13/N13,"-")</f>
        <v>0.41666666666667</v>
      </c>
      <c r="S13" s="79">
        <v>3</v>
      </c>
      <c r="T13" s="79">
        <v>1</v>
      </c>
      <c r="U13" s="80">
        <f>IFERROR(T13/(Q13),"-")</f>
        <v>0.1</v>
      </c>
      <c r="V13" s="81"/>
      <c r="W13" s="82">
        <v>2</v>
      </c>
      <c r="X13" s="80">
        <f>IF(Q13=0,"-",W13/Q13)</f>
        <v>0.2</v>
      </c>
      <c r="Y13" s="181">
        <v>27000</v>
      </c>
      <c r="Z13" s="182">
        <f>IFERROR(Y13/Q13,"-")</f>
        <v>2700</v>
      </c>
      <c r="AA13" s="182">
        <f>IFERROR(Y13/W13,"-")</f>
        <v>13500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6</v>
      </c>
      <c r="BP13" s="117">
        <f>IF(Q13=0,"",IF(BO13=0,"",(BO13/Q13)))</f>
        <v>0.6</v>
      </c>
      <c r="BQ13" s="118">
        <v>2</v>
      </c>
      <c r="BR13" s="119">
        <f>IFERROR(BQ13/BO13,"-")</f>
        <v>0.33333333333333</v>
      </c>
      <c r="BS13" s="120">
        <v>68000</v>
      </c>
      <c r="BT13" s="121">
        <f>IFERROR(BS13/BO13,"-")</f>
        <v>11333.333333333</v>
      </c>
      <c r="BU13" s="122"/>
      <c r="BV13" s="122">
        <v>1</v>
      </c>
      <c r="BW13" s="122">
        <v>1</v>
      </c>
      <c r="BX13" s="123">
        <v>2</v>
      </c>
      <c r="BY13" s="124">
        <f>IF(Q13=0,"",IF(BX13=0,"",(BX13/Q13)))</f>
        <v>0.2</v>
      </c>
      <c r="BZ13" s="125">
        <v>1</v>
      </c>
      <c r="CA13" s="126">
        <f>IFERROR(BZ13/BX13,"-")</f>
        <v>0.5</v>
      </c>
      <c r="CB13" s="127">
        <v>40000</v>
      </c>
      <c r="CC13" s="128">
        <f>IFERROR(CB13/BX13,"-")</f>
        <v>20000</v>
      </c>
      <c r="CD13" s="129"/>
      <c r="CE13" s="129"/>
      <c r="CF13" s="129">
        <v>1</v>
      </c>
      <c r="CG13" s="130">
        <v>2</v>
      </c>
      <c r="CH13" s="131">
        <f>IF(Q13=0,"",IF(CG13=0,"",(CG13/Q13)))</f>
        <v>0.2</v>
      </c>
      <c r="CI13" s="132">
        <v>1</v>
      </c>
      <c r="CJ13" s="133">
        <f>IFERROR(CI13/CG13,"-")</f>
        <v>0.5</v>
      </c>
      <c r="CK13" s="134">
        <v>4000</v>
      </c>
      <c r="CL13" s="135">
        <f>IFERROR(CK13/CG13,"-")</f>
        <v>2000</v>
      </c>
      <c r="CM13" s="136"/>
      <c r="CN13" s="136">
        <v>1</v>
      </c>
      <c r="CO13" s="136"/>
      <c r="CP13" s="137">
        <v>2</v>
      </c>
      <c r="CQ13" s="138">
        <v>27000</v>
      </c>
      <c r="CR13" s="138">
        <v>48000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3.0785714285714</v>
      </c>
      <c r="B14" s="184" t="s">
        <v>196</v>
      </c>
      <c r="C14" s="184" t="s">
        <v>197</v>
      </c>
      <c r="D14" s="184" t="s">
        <v>198</v>
      </c>
      <c r="E14" s="184" t="s">
        <v>199</v>
      </c>
      <c r="F14" s="184"/>
      <c r="G14" s="184" t="s">
        <v>61</v>
      </c>
      <c r="H14" s="87" t="s">
        <v>200</v>
      </c>
      <c r="I14" s="87" t="s">
        <v>201</v>
      </c>
      <c r="J14" s="87" t="s">
        <v>202</v>
      </c>
      <c r="K14" s="176">
        <v>70000</v>
      </c>
      <c r="L14" s="79">
        <v>10</v>
      </c>
      <c r="M14" s="79">
        <v>0</v>
      </c>
      <c r="N14" s="79">
        <v>59</v>
      </c>
      <c r="O14" s="88">
        <v>4</v>
      </c>
      <c r="P14" s="89">
        <v>0</v>
      </c>
      <c r="Q14" s="90">
        <f>O14+P14</f>
        <v>4</v>
      </c>
      <c r="R14" s="80">
        <f>IFERROR(Q14/N14,"-")</f>
        <v>0.067796610169492</v>
      </c>
      <c r="S14" s="79">
        <v>0</v>
      </c>
      <c r="T14" s="79">
        <v>1</v>
      </c>
      <c r="U14" s="80">
        <f>IFERROR(T14/(Q14),"-")</f>
        <v>0.25</v>
      </c>
      <c r="V14" s="81">
        <f>IFERROR(K14/SUM(Q14:Q15),"-")</f>
        <v>3181.8181818182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145500</v>
      </c>
      <c r="AC14" s="83">
        <f>SUM(Y14:Y15)/SUM(K14:K15)</f>
        <v>3.0785714285714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203</v>
      </c>
      <c r="C15" s="184" t="s">
        <v>197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102</v>
      </c>
      <c r="M15" s="79">
        <v>53</v>
      </c>
      <c r="N15" s="79">
        <v>32</v>
      </c>
      <c r="O15" s="88">
        <v>18</v>
      </c>
      <c r="P15" s="89">
        <v>0</v>
      </c>
      <c r="Q15" s="90">
        <f>O15+P15</f>
        <v>18</v>
      </c>
      <c r="R15" s="80">
        <f>IFERROR(Q15/N15,"-")</f>
        <v>0.5625</v>
      </c>
      <c r="S15" s="79">
        <v>3</v>
      </c>
      <c r="T15" s="79">
        <v>4</v>
      </c>
      <c r="U15" s="80">
        <f>IFERROR(T15/(Q15),"-")</f>
        <v>0.22222222222222</v>
      </c>
      <c r="V15" s="81"/>
      <c r="W15" s="82">
        <v>6</v>
      </c>
      <c r="X15" s="80">
        <f>IF(Q15=0,"-",W15/Q15)</f>
        <v>0.33333333333333</v>
      </c>
      <c r="Y15" s="181">
        <v>215500</v>
      </c>
      <c r="Z15" s="182">
        <f>IFERROR(Y15/Q15,"-")</f>
        <v>11972.222222222</v>
      </c>
      <c r="AA15" s="182">
        <f>IFERROR(Y15/W15,"-")</f>
        <v>35916.666666667</v>
      </c>
      <c r="AB15" s="176"/>
      <c r="AC15" s="83"/>
      <c r="AD15" s="77"/>
      <c r="AE15" s="91">
        <v>1</v>
      </c>
      <c r="AF15" s="92">
        <f>IF(Q15=0,"",IF(AE15=0,"",(AE15/Q15)))</f>
        <v>0.055555555555556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</v>
      </c>
      <c r="AO15" s="98">
        <f>IF(Q15=0,"",IF(AN15=0,"",(AN15/Q15)))</f>
        <v>0.055555555555556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2</v>
      </c>
      <c r="AX15" s="104">
        <f>IF(Q15=0,"",IF(AW15=0,"",(AW15/Q15)))</f>
        <v>0.11111111111111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3</v>
      </c>
      <c r="BG15" s="110">
        <f>IF(Q15=0,"",IF(BF15=0,"",(BF15/Q15)))</f>
        <v>0.16666666666667</v>
      </c>
      <c r="BH15" s="109">
        <v>2</v>
      </c>
      <c r="BI15" s="111">
        <f>IFERROR(BH15/BF15,"-")</f>
        <v>0.66666666666667</v>
      </c>
      <c r="BJ15" s="112">
        <v>26000</v>
      </c>
      <c r="BK15" s="113">
        <f>IFERROR(BJ15/BF15,"-")</f>
        <v>8666.6666666667</v>
      </c>
      <c r="BL15" s="114">
        <v>1</v>
      </c>
      <c r="BM15" s="114"/>
      <c r="BN15" s="114">
        <v>1</v>
      </c>
      <c r="BO15" s="116">
        <v>5</v>
      </c>
      <c r="BP15" s="117">
        <f>IF(Q15=0,"",IF(BO15=0,"",(BO15/Q15)))</f>
        <v>0.27777777777778</v>
      </c>
      <c r="BQ15" s="118">
        <v>4</v>
      </c>
      <c r="BR15" s="119">
        <f>IFERROR(BQ15/BO15,"-")</f>
        <v>0.8</v>
      </c>
      <c r="BS15" s="120">
        <v>189500</v>
      </c>
      <c r="BT15" s="121">
        <f>IFERROR(BS15/BO15,"-")</f>
        <v>37900</v>
      </c>
      <c r="BU15" s="122">
        <v>1</v>
      </c>
      <c r="BV15" s="122">
        <v>1</v>
      </c>
      <c r="BW15" s="122">
        <v>2</v>
      </c>
      <c r="BX15" s="123">
        <v>4</v>
      </c>
      <c r="BY15" s="124">
        <f>IF(Q15=0,"",IF(BX15=0,"",(BX15/Q15)))</f>
        <v>0.22222222222222</v>
      </c>
      <c r="BZ15" s="125">
        <v>1</v>
      </c>
      <c r="CA15" s="126">
        <f>IFERROR(BZ15/BX15,"-")</f>
        <v>0.25</v>
      </c>
      <c r="CB15" s="127">
        <v>323000</v>
      </c>
      <c r="CC15" s="128">
        <f>IFERROR(CB15/BX15,"-")</f>
        <v>80750</v>
      </c>
      <c r="CD15" s="129"/>
      <c r="CE15" s="129"/>
      <c r="CF15" s="129">
        <v>1</v>
      </c>
      <c r="CG15" s="130">
        <v>2</v>
      </c>
      <c r="CH15" s="131">
        <f>IF(Q15=0,"",IF(CG15=0,"",(CG15/Q15)))</f>
        <v>0.11111111111111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6</v>
      </c>
      <c r="CQ15" s="138">
        <v>215500</v>
      </c>
      <c r="CR15" s="138">
        <v>323000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0.15384615384615</v>
      </c>
      <c r="B16" s="184" t="s">
        <v>204</v>
      </c>
      <c r="C16" s="184" t="s">
        <v>197</v>
      </c>
      <c r="D16" s="184" t="s">
        <v>205</v>
      </c>
      <c r="E16" s="184" t="s">
        <v>199</v>
      </c>
      <c r="F16" s="184"/>
      <c r="G16" s="184" t="s">
        <v>61</v>
      </c>
      <c r="H16" s="87" t="s">
        <v>206</v>
      </c>
      <c r="I16" s="87" t="s">
        <v>201</v>
      </c>
      <c r="J16" s="185" t="s">
        <v>89</v>
      </c>
      <c r="K16" s="176">
        <v>65000</v>
      </c>
      <c r="L16" s="79">
        <v>7</v>
      </c>
      <c r="M16" s="79">
        <v>0</v>
      </c>
      <c r="N16" s="79">
        <v>39</v>
      </c>
      <c r="O16" s="88">
        <v>2</v>
      </c>
      <c r="P16" s="89">
        <v>0</v>
      </c>
      <c r="Q16" s="90">
        <f>O16+P16</f>
        <v>2</v>
      </c>
      <c r="R16" s="80">
        <f>IFERROR(Q16/N16,"-")</f>
        <v>0.051282051282051</v>
      </c>
      <c r="S16" s="79">
        <v>0</v>
      </c>
      <c r="T16" s="79">
        <v>1</v>
      </c>
      <c r="U16" s="80">
        <f>IFERROR(T16/(Q16),"-")</f>
        <v>0.5</v>
      </c>
      <c r="V16" s="81">
        <f>IFERROR(K16/SUM(Q16:Q17),"-")</f>
        <v>6500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-55000</v>
      </c>
      <c r="AC16" s="83">
        <f>SUM(Y16:Y17)/SUM(K16:K17)</f>
        <v>0.15384615384615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2</v>
      </c>
      <c r="AO16" s="98">
        <f>IF(Q16=0,"",IF(AN16=0,"",(AN16/Q16)))</f>
        <v>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207</v>
      </c>
      <c r="C17" s="184" t="s">
        <v>197</v>
      </c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63</v>
      </c>
      <c r="M17" s="79">
        <v>37</v>
      </c>
      <c r="N17" s="79">
        <v>15</v>
      </c>
      <c r="O17" s="88">
        <v>8</v>
      </c>
      <c r="P17" s="89">
        <v>0</v>
      </c>
      <c r="Q17" s="90">
        <f>O17+P17</f>
        <v>8</v>
      </c>
      <c r="R17" s="80">
        <f>IFERROR(Q17/N17,"-")</f>
        <v>0.53333333333333</v>
      </c>
      <c r="S17" s="79">
        <v>0</v>
      </c>
      <c r="T17" s="79">
        <v>2</v>
      </c>
      <c r="U17" s="80">
        <f>IFERROR(T17/(Q17),"-")</f>
        <v>0.25</v>
      </c>
      <c r="V17" s="81"/>
      <c r="W17" s="82">
        <v>1</v>
      </c>
      <c r="X17" s="80">
        <f>IF(Q17=0,"-",W17/Q17)</f>
        <v>0.125</v>
      </c>
      <c r="Y17" s="181">
        <v>10000</v>
      </c>
      <c r="Z17" s="182">
        <f>IFERROR(Y17/Q17,"-")</f>
        <v>1250</v>
      </c>
      <c r="AA17" s="182">
        <f>IFERROR(Y17/W17,"-")</f>
        <v>10000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0.625</v>
      </c>
      <c r="BQ17" s="118">
        <v>1</v>
      </c>
      <c r="BR17" s="119">
        <f>IFERROR(BQ17/BO17,"-")</f>
        <v>0.2</v>
      </c>
      <c r="BS17" s="120">
        <v>10000</v>
      </c>
      <c r="BT17" s="121">
        <f>IFERROR(BS17/BO17,"-")</f>
        <v>2000</v>
      </c>
      <c r="BU17" s="122"/>
      <c r="BV17" s="122">
        <v>1</v>
      </c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2</v>
      </c>
      <c r="CH17" s="131">
        <f>IF(Q17=0,"",IF(CG17=0,"",(CG17/Q17)))</f>
        <v>0.25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</v>
      </c>
      <c r="CQ17" s="138">
        <v>10000</v>
      </c>
      <c r="CR17" s="138">
        <v>10000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2.3466666666667</v>
      </c>
      <c r="B18" s="184" t="s">
        <v>208</v>
      </c>
      <c r="C18" s="184" t="s">
        <v>197</v>
      </c>
      <c r="D18" s="184" t="s">
        <v>198</v>
      </c>
      <c r="E18" s="184" t="s">
        <v>209</v>
      </c>
      <c r="F18" s="184"/>
      <c r="G18" s="184" t="s">
        <v>61</v>
      </c>
      <c r="H18" s="87" t="s">
        <v>210</v>
      </c>
      <c r="I18" s="87" t="s">
        <v>201</v>
      </c>
      <c r="J18" s="87" t="s">
        <v>211</v>
      </c>
      <c r="K18" s="176">
        <v>75000</v>
      </c>
      <c r="L18" s="79">
        <v>15</v>
      </c>
      <c r="M18" s="79">
        <v>0</v>
      </c>
      <c r="N18" s="79">
        <v>52</v>
      </c>
      <c r="O18" s="88">
        <v>13</v>
      </c>
      <c r="P18" s="89">
        <v>0</v>
      </c>
      <c r="Q18" s="90">
        <f>O18+P18</f>
        <v>13</v>
      </c>
      <c r="R18" s="80">
        <f>IFERROR(Q18/N18,"-")</f>
        <v>0.25</v>
      </c>
      <c r="S18" s="79">
        <v>2</v>
      </c>
      <c r="T18" s="79">
        <v>3</v>
      </c>
      <c r="U18" s="80">
        <f>IFERROR(T18/(Q18),"-")</f>
        <v>0.23076923076923</v>
      </c>
      <c r="V18" s="81">
        <f>IFERROR(K18/SUM(Q18:Q19),"-")</f>
        <v>1530.612244898</v>
      </c>
      <c r="W18" s="82">
        <v>1</v>
      </c>
      <c r="X18" s="80">
        <f>IF(Q18=0,"-",W18/Q18)</f>
        <v>0.076923076923077</v>
      </c>
      <c r="Y18" s="181">
        <v>13000</v>
      </c>
      <c r="Z18" s="182">
        <f>IFERROR(Y18/Q18,"-")</f>
        <v>1000</v>
      </c>
      <c r="AA18" s="182">
        <f>IFERROR(Y18/W18,"-")</f>
        <v>13000</v>
      </c>
      <c r="AB18" s="176">
        <f>SUM(Y18:Y19)-SUM(K18:K19)</f>
        <v>101000</v>
      </c>
      <c r="AC18" s="83">
        <f>SUM(Y18:Y19)/SUM(K18:K19)</f>
        <v>2.3466666666667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2</v>
      </c>
      <c r="AX18" s="104">
        <f>IF(Q18=0,"",IF(AW18=0,"",(AW18/Q18)))</f>
        <v>0.15384615384615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4</v>
      </c>
      <c r="BG18" s="110">
        <f>IF(Q18=0,"",IF(BF18=0,"",(BF18/Q18)))</f>
        <v>0.30769230769231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6</v>
      </c>
      <c r="BP18" s="117">
        <f>IF(Q18=0,"",IF(BO18=0,"",(BO18/Q18)))</f>
        <v>0.46153846153846</v>
      </c>
      <c r="BQ18" s="118">
        <v>1</v>
      </c>
      <c r="BR18" s="119">
        <f>IFERROR(BQ18/BO18,"-")</f>
        <v>0.16666666666667</v>
      </c>
      <c r="BS18" s="120">
        <v>13000</v>
      </c>
      <c r="BT18" s="121">
        <f>IFERROR(BS18/BO18,"-")</f>
        <v>2166.6666666667</v>
      </c>
      <c r="BU18" s="122"/>
      <c r="BV18" s="122"/>
      <c r="BW18" s="122">
        <v>1</v>
      </c>
      <c r="BX18" s="123">
        <v>1</v>
      </c>
      <c r="BY18" s="124">
        <f>IF(Q18=0,"",IF(BX18=0,"",(BX18/Q18)))</f>
        <v>0.076923076923077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13000</v>
      </c>
      <c r="CR18" s="138">
        <v>13000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212</v>
      </c>
      <c r="C19" s="184" t="s">
        <v>197</v>
      </c>
      <c r="D19" s="184"/>
      <c r="E19" s="184"/>
      <c r="F19" s="184"/>
      <c r="G19" s="184" t="s">
        <v>66</v>
      </c>
      <c r="H19" s="87"/>
      <c r="I19" s="87"/>
      <c r="J19" s="87"/>
      <c r="K19" s="176"/>
      <c r="L19" s="79">
        <v>133</v>
      </c>
      <c r="M19" s="79">
        <v>98</v>
      </c>
      <c r="N19" s="79">
        <v>62</v>
      </c>
      <c r="O19" s="88">
        <v>36</v>
      </c>
      <c r="P19" s="89">
        <v>0</v>
      </c>
      <c r="Q19" s="90">
        <f>O19+P19</f>
        <v>36</v>
      </c>
      <c r="R19" s="80">
        <f>IFERROR(Q19/N19,"-")</f>
        <v>0.58064516129032</v>
      </c>
      <c r="S19" s="79">
        <v>2</v>
      </c>
      <c r="T19" s="79">
        <v>5</v>
      </c>
      <c r="U19" s="80">
        <f>IFERROR(T19/(Q19),"-")</f>
        <v>0.13888888888889</v>
      </c>
      <c r="V19" s="81"/>
      <c r="W19" s="82">
        <v>3</v>
      </c>
      <c r="X19" s="80">
        <f>IF(Q19=0,"-",W19/Q19)</f>
        <v>0.083333333333333</v>
      </c>
      <c r="Y19" s="181">
        <v>163000</v>
      </c>
      <c r="Z19" s="182">
        <f>IFERROR(Y19/Q19,"-")</f>
        <v>4527.7777777778</v>
      </c>
      <c r="AA19" s="182">
        <f>IFERROR(Y19/W19,"-")</f>
        <v>54333.333333333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2</v>
      </c>
      <c r="AO19" s="98">
        <f>IF(Q19=0,"",IF(AN19=0,"",(AN19/Q19)))</f>
        <v>0.055555555555556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0.027777777777778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9</v>
      </c>
      <c r="BG19" s="110">
        <f>IF(Q19=0,"",IF(BF19=0,"",(BF19/Q19)))</f>
        <v>0.25</v>
      </c>
      <c r="BH19" s="109">
        <v>1</v>
      </c>
      <c r="BI19" s="111">
        <f>IFERROR(BH19/BF19,"-")</f>
        <v>0.11111111111111</v>
      </c>
      <c r="BJ19" s="112">
        <v>8000</v>
      </c>
      <c r="BK19" s="113">
        <f>IFERROR(BJ19/BF19,"-")</f>
        <v>888.88888888889</v>
      </c>
      <c r="BL19" s="114"/>
      <c r="BM19" s="114">
        <v>1</v>
      </c>
      <c r="BN19" s="114"/>
      <c r="BO19" s="116">
        <v>16</v>
      </c>
      <c r="BP19" s="117">
        <f>IF(Q19=0,"",IF(BO19=0,"",(BO19/Q19)))</f>
        <v>0.44444444444444</v>
      </c>
      <c r="BQ19" s="118">
        <v>5</v>
      </c>
      <c r="BR19" s="119">
        <f>IFERROR(BQ19/BO19,"-")</f>
        <v>0.3125</v>
      </c>
      <c r="BS19" s="120">
        <v>42352</v>
      </c>
      <c r="BT19" s="121">
        <f>IFERROR(BS19/BO19,"-")</f>
        <v>2647</v>
      </c>
      <c r="BU19" s="122">
        <v>3</v>
      </c>
      <c r="BV19" s="122">
        <v>1</v>
      </c>
      <c r="BW19" s="122">
        <v>1</v>
      </c>
      <c r="BX19" s="123">
        <v>6</v>
      </c>
      <c r="BY19" s="124">
        <f>IF(Q19=0,"",IF(BX19=0,"",(BX19/Q19)))</f>
        <v>0.16666666666667</v>
      </c>
      <c r="BZ19" s="125">
        <v>2</v>
      </c>
      <c r="CA19" s="126">
        <f>IFERROR(BZ19/BX19,"-")</f>
        <v>0.33333333333333</v>
      </c>
      <c r="CB19" s="127">
        <v>112000</v>
      </c>
      <c r="CC19" s="128">
        <f>IFERROR(CB19/BX19,"-")</f>
        <v>18666.666666667</v>
      </c>
      <c r="CD19" s="129"/>
      <c r="CE19" s="129"/>
      <c r="CF19" s="129">
        <v>2</v>
      </c>
      <c r="CG19" s="130">
        <v>2</v>
      </c>
      <c r="CH19" s="131">
        <f>IF(Q19=0,"",IF(CG19=0,"",(CG19/Q19)))</f>
        <v>0.055555555555556</v>
      </c>
      <c r="CI19" s="132">
        <v>1</v>
      </c>
      <c r="CJ19" s="133">
        <f>IFERROR(CI19/CG19,"-")</f>
        <v>0.5</v>
      </c>
      <c r="CK19" s="134">
        <v>144000</v>
      </c>
      <c r="CL19" s="135">
        <f>IFERROR(CK19/CG19,"-")</f>
        <v>72000</v>
      </c>
      <c r="CM19" s="136"/>
      <c r="CN19" s="136"/>
      <c r="CO19" s="136">
        <v>1</v>
      </c>
      <c r="CP19" s="137">
        <v>3</v>
      </c>
      <c r="CQ19" s="138">
        <v>163000</v>
      </c>
      <c r="CR19" s="138">
        <v>144000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1.096</v>
      </c>
      <c r="B20" s="184" t="s">
        <v>213</v>
      </c>
      <c r="C20" s="184" t="s">
        <v>197</v>
      </c>
      <c r="D20" s="184" t="s">
        <v>214</v>
      </c>
      <c r="E20" s="184" t="s">
        <v>209</v>
      </c>
      <c r="F20" s="184"/>
      <c r="G20" s="184" t="s">
        <v>61</v>
      </c>
      <c r="H20" s="87" t="s">
        <v>215</v>
      </c>
      <c r="I20" s="87" t="s">
        <v>201</v>
      </c>
      <c r="J20" s="87" t="s">
        <v>182</v>
      </c>
      <c r="K20" s="176">
        <v>125000</v>
      </c>
      <c r="L20" s="79">
        <v>8</v>
      </c>
      <c r="M20" s="79">
        <v>0</v>
      </c>
      <c r="N20" s="79">
        <v>21</v>
      </c>
      <c r="O20" s="88">
        <v>3</v>
      </c>
      <c r="P20" s="89">
        <v>0</v>
      </c>
      <c r="Q20" s="90">
        <f>O20+P20</f>
        <v>3</v>
      </c>
      <c r="R20" s="80">
        <f>IFERROR(Q20/N20,"-")</f>
        <v>0.14285714285714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6578.9473684211</v>
      </c>
      <c r="W20" s="82">
        <v>1</v>
      </c>
      <c r="X20" s="80">
        <f>IF(Q20=0,"-",W20/Q20)</f>
        <v>0.33333333333333</v>
      </c>
      <c r="Y20" s="181">
        <v>63000</v>
      </c>
      <c r="Z20" s="182">
        <f>IFERROR(Y20/Q20,"-")</f>
        <v>21000</v>
      </c>
      <c r="AA20" s="182">
        <f>IFERROR(Y20/W20,"-")</f>
        <v>63000</v>
      </c>
      <c r="AB20" s="176">
        <f>SUM(Y20:Y21)-SUM(K20:K21)</f>
        <v>12000</v>
      </c>
      <c r="AC20" s="83">
        <f>SUM(Y20:Y21)/SUM(K20:K21)</f>
        <v>1.096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0.66666666666667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>
        <v>1</v>
      </c>
      <c r="CA20" s="126">
        <f>IFERROR(BZ20/BX20,"-")</f>
        <v>1</v>
      </c>
      <c r="CB20" s="127">
        <v>63000</v>
      </c>
      <c r="CC20" s="128">
        <f>IFERROR(CB20/BX20,"-")</f>
        <v>63000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63000</v>
      </c>
      <c r="CR20" s="138">
        <v>63000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216</v>
      </c>
      <c r="C21" s="184" t="s">
        <v>197</v>
      </c>
      <c r="D21" s="184"/>
      <c r="E21" s="184"/>
      <c r="F21" s="184"/>
      <c r="G21" s="184" t="s">
        <v>66</v>
      </c>
      <c r="H21" s="87"/>
      <c r="I21" s="87"/>
      <c r="J21" s="87"/>
      <c r="K21" s="176"/>
      <c r="L21" s="79">
        <v>91</v>
      </c>
      <c r="M21" s="79">
        <v>45</v>
      </c>
      <c r="N21" s="79">
        <v>25</v>
      </c>
      <c r="O21" s="88">
        <v>16</v>
      </c>
      <c r="P21" s="89">
        <v>0</v>
      </c>
      <c r="Q21" s="90">
        <f>O21+P21</f>
        <v>16</v>
      </c>
      <c r="R21" s="80">
        <f>IFERROR(Q21/N21,"-")</f>
        <v>0.64</v>
      </c>
      <c r="S21" s="79">
        <v>4</v>
      </c>
      <c r="T21" s="79">
        <v>0</v>
      </c>
      <c r="U21" s="80">
        <f>IFERROR(T21/(Q21),"-")</f>
        <v>0</v>
      </c>
      <c r="V21" s="81"/>
      <c r="W21" s="82">
        <v>4</v>
      </c>
      <c r="X21" s="80">
        <f>IF(Q21=0,"-",W21/Q21)</f>
        <v>0.25</v>
      </c>
      <c r="Y21" s="181">
        <v>74000</v>
      </c>
      <c r="Z21" s="182">
        <f>IFERROR(Y21/Q21,"-")</f>
        <v>4625</v>
      </c>
      <c r="AA21" s="182">
        <f>IFERROR(Y21/W21,"-")</f>
        <v>18500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2</v>
      </c>
      <c r="AO21" s="98">
        <f>IF(Q21=0,"",IF(AN21=0,"",(AN21/Q21)))</f>
        <v>0.125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5</v>
      </c>
      <c r="BG21" s="110">
        <f>IF(Q21=0,"",IF(BF21=0,"",(BF21/Q21)))</f>
        <v>0.3125</v>
      </c>
      <c r="BH21" s="109">
        <v>1</v>
      </c>
      <c r="BI21" s="111">
        <f>IFERROR(BH21/BF21,"-")</f>
        <v>0.2</v>
      </c>
      <c r="BJ21" s="112">
        <v>5000</v>
      </c>
      <c r="BK21" s="113">
        <f>IFERROR(BJ21/BF21,"-")</f>
        <v>1000</v>
      </c>
      <c r="BL21" s="114">
        <v>1</v>
      </c>
      <c r="BM21" s="114"/>
      <c r="BN21" s="114"/>
      <c r="BO21" s="116">
        <v>4</v>
      </c>
      <c r="BP21" s="117">
        <f>IF(Q21=0,"",IF(BO21=0,"",(BO21/Q21)))</f>
        <v>0.25</v>
      </c>
      <c r="BQ21" s="118">
        <v>3</v>
      </c>
      <c r="BR21" s="119">
        <f>IFERROR(BQ21/BO21,"-")</f>
        <v>0.75</v>
      </c>
      <c r="BS21" s="120">
        <v>46000</v>
      </c>
      <c r="BT21" s="121">
        <f>IFERROR(BS21/BO21,"-")</f>
        <v>11500</v>
      </c>
      <c r="BU21" s="122">
        <v>2</v>
      </c>
      <c r="BV21" s="122"/>
      <c r="BW21" s="122">
        <v>1</v>
      </c>
      <c r="BX21" s="123">
        <v>4</v>
      </c>
      <c r="BY21" s="124">
        <f>IF(Q21=0,"",IF(BX21=0,"",(BX21/Q21)))</f>
        <v>0.25</v>
      </c>
      <c r="BZ21" s="125">
        <v>2</v>
      </c>
      <c r="CA21" s="126">
        <f>IFERROR(BZ21/BX21,"-")</f>
        <v>0.5</v>
      </c>
      <c r="CB21" s="127">
        <v>23000</v>
      </c>
      <c r="CC21" s="128">
        <f>IFERROR(CB21/BX21,"-")</f>
        <v>5750</v>
      </c>
      <c r="CD21" s="129"/>
      <c r="CE21" s="129">
        <v>1</v>
      </c>
      <c r="CF21" s="129">
        <v>1</v>
      </c>
      <c r="CG21" s="130">
        <v>1</v>
      </c>
      <c r="CH21" s="131">
        <f>IF(Q21=0,"",IF(CG21=0,"",(CG21/Q21)))</f>
        <v>0.0625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4</v>
      </c>
      <c r="CQ21" s="138">
        <v>74000</v>
      </c>
      <c r="CR21" s="138">
        <v>33500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0.52631578947368</v>
      </c>
      <c r="B22" s="184" t="s">
        <v>217</v>
      </c>
      <c r="C22" s="184" t="s">
        <v>197</v>
      </c>
      <c r="D22" s="184" t="s">
        <v>218</v>
      </c>
      <c r="E22" s="184" t="s">
        <v>219</v>
      </c>
      <c r="F22" s="184"/>
      <c r="G22" s="184" t="s">
        <v>61</v>
      </c>
      <c r="H22" s="87" t="s">
        <v>220</v>
      </c>
      <c r="I22" s="87" t="s">
        <v>181</v>
      </c>
      <c r="J22" s="87" t="s">
        <v>133</v>
      </c>
      <c r="K22" s="176">
        <v>95000</v>
      </c>
      <c r="L22" s="79">
        <v>15</v>
      </c>
      <c r="M22" s="79">
        <v>0</v>
      </c>
      <c r="N22" s="79">
        <v>45</v>
      </c>
      <c r="O22" s="88">
        <v>5</v>
      </c>
      <c r="P22" s="89">
        <v>0</v>
      </c>
      <c r="Q22" s="90">
        <f>O22+P22</f>
        <v>5</v>
      </c>
      <c r="R22" s="80">
        <f>IFERROR(Q22/N22,"-")</f>
        <v>0.11111111111111</v>
      </c>
      <c r="S22" s="79">
        <v>1</v>
      </c>
      <c r="T22" s="79">
        <v>1</v>
      </c>
      <c r="U22" s="80">
        <f>IFERROR(T22/(Q22),"-")</f>
        <v>0.2</v>
      </c>
      <c r="V22" s="81">
        <f>IFERROR(K22/SUM(Q22:Q23),"-")</f>
        <v>6333.3333333333</v>
      </c>
      <c r="W22" s="82">
        <v>0</v>
      </c>
      <c r="X22" s="80">
        <f>IF(Q22=0,"-",W22/Q22)</f>
        <v>0</v>
      </c>
      <c r="Y22" s="181">
        <v>6000</v>
      </c>
      <c r="Z22" s="182">
        <f>IFERROR(Y22/Q22,"-")</f>
        <v>1200</v>
      </c>
      <c r="AA22" s="182" t="str">
        <f>IFERROR(Y22/W22,"-")</f>
        <v>-</v>
      </c>
      <c r="AB22" s="176">
        <f>SUM(Y22:Y23)-SUM(K22:K23)</f>
        <v>-45000</v>
      </c>
      <c r="AC22" s="83">
        <f>SUM(Y22:Y23)/SUM(K22:K23)</f>
        <v>0.52631578947368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0.6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0.2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1</v>
      </c>
      <c r="CH22" s="131">
        <f>IF(Q22=0,"",IF(CG22=0,"",(CG22/Q22)))</f>
        <v>0.2</v>
      </c>
      <c r="CI22" s="132">
        <v>1</v>
      </c>
      <c r="CJ22" s="133">
        <f>IFERROR(CI22/CG22,"-")</f>
        <v>1</v>
      </c>
      <c r="CK22" s="134">
        <v>6000</v>
      </c>
      <c r="CL22" s="135">
        <f>IFERROR(CK22/CG22,"-")</f>
        <v>6000</v>
      </c>
      <c r="CM22" s="136"/>
      <c r="CN22" s="136">
        <v>1</v>
      </c>
      <c r="CO22" s="136"/>
      <c r="CP22" s="137">
        <v>0</v>
      </c>
      <c r="CQ22" s="138">
        <v>6000</v>
      </c>
      <c r="CR22" s="138">
        <v>6000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221</v>
      </c>
      <c r="C23" s="184" t="s">
        <v>197</v>
      </c>
      <c r="D23" s="184"/>
      <c r="E23" s="184"/>
      <c r="F23" s="184"/>
      <c r="G23" s="184" t="s">
        <v>66</v>
      </c>
      <c r="H23" s="87"/>
      <c r="I23" s="87"/>
      <c r="J23" s="87"/>
      <c r="K23" s="176"/>
      <c r="L23" s="79">
        <v>57</v>
      </c>
      <c r="M23" s="79">
        <v>36</v>
      </c>
      <c r="N23" s="79">
        <v>14</v>
      </c>
      <c r="O23" s="88">
        <v>10</v>
      </c>
      <c r="P23" s="89">
        <v>0</v>
      </c>
      <c r="Q23" s="90">
        <f>O23+P23</f>
        <v>10</v>
      </c>
      <c r="R23" s="80">
        <f>IFERROR(Q23/N23,"-")</f>
        <v>0.71428571428571</v>
      </c>
      <c r="S23" s="79">
        <v>5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0.2</v>
      </c>
      <c r="Y23" s="181">
        <v>44000</v>
      </c>
      <c r="Z23" s="182">
        <f>IFERROR(Y23/Q23,"-")</f>
        <v>4400</v>
      </c>
      <c r="AA23" s="182">
        <f>IFERROR(Y23/W23,"-")</f>
        <v>22000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0.2</v>
      </c>
      <c r="BQ23" s="118">
        <v>1</v>
      </c>
      <c r="BR23" s="119">
        <f>IFERROR(BQ23/BO23,"-")</f>
        <v>0.5</v>
      </c>
      <c r="BS23" s="120">
        <v>13000</v>
      </c>
      <c r="BT23" s="121">
        <f>IFERROR(BS23/BO23,"-")</f>
        <v>6500</v>
      </c>
      <c r="BU23" s="122"/>
      <c r="BV23" s="122"/>
      <c r="BW23" s="122">
        <v>1</v>
      </c>
      <c r="BX23" s="123">
        <v>5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>
        <v>1</v>
      </c>
      <c r="CH23" s="131">
        <f>IF(Q23=0,"",IF(CG23=0,"",(CG23/Q23)))</f>
        <v>0.1</v>
      </c>
      <c r="CI23" s="132">
        <v>1</v>
      </c>
      <c r="CJ23" s="133">
        <f>IFERROR(CI23/CG23,"-")</f>
        <v>1</v>
      </c>
      <c r="CK23" s="134">
        <v>31000</v>
      </c>
      <c r="CL23" s="135">
        <f>IFERROR(CK23/CG23,"-")</f>
        <v>31000</v>
      </c>
      <c r="CM23" s="136"/>
      <c r="CN23" s="136"/>
      <c r="CO23" s="136">
        <v>1</v>
      </c>
      <c r="CP23" s="137">
        <v>2</v>
      </c>
      <c r="CQ23" s="138">
        <v>44000</v>
      </c>
      <c r="CR23" s="138">
        <v>31000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1.2721153846154</v>
      </c>
      <c r="B26" s="39"/>
      <c r="C26" s="39"/>
      <c r="D26" s="39"/>
      <c r="E26" s="39"/>
      <c r="F26" s="39"/>
      <c r="G26" s="39"/>
      <c r="H26" s="40" t="s">
        <v>222</v>
      </c>
      <c r="I26" s="40"/>
      <c r="J26" s="40"/>
      <c r="K26" s="179">
        <f>SUM(K6:K25)</f>
        <v>1040000</v>
      </c>
      <c r="L26" s="41">
        <f>SUM(L6:L25)</f>
        <v>805</v>
      </c>
      <c r="M26" s="41">
        <f>SUM(M6:M25)</f>
        <v>396</v>
      </c>
      <c r="N26" s="41">
        <f>SUM(N6:N25)</f>
        <v>731</v>
      </c>
      <c r="O26" s="41">
        <f>SUM(O6:O25)</f>
        <v>196</v>
      </c>
      <c r="P26" s="41">
        <f>SUM(P6:P25)</f>
        <v>1</v>
      </c>
      <c r="Q26" s="41">
        <f>SUM(Q6:Q25)</f>
        <v>197</v>
      </c>
      <c r="R26" s="42">
        <f>IFERROR(Q26/N26,"-")</f>
        <v>0.26949384404925</v>
      </c>
      <c r="S26" s="76">
        <f>SUM(S6:S25)</f>
        <v>31</v>
      </c>
      <c r="T26" s="76">
        <f>SUM(T6:T25)</f>
        <v>32</v>
      </c>
      <c r="U26" s="42">
        <f>IFERROR(S26/Q26,"-")</f>
        <v>0.15736040609137</v>
      </c>
      <c r="V26" s="43">
        <f>IFERROR(K26/Q26,"-")</f>
        <v>5279.1878172589</v>
      </c>
      <c r="W26" s="44">
        <f>SUM(W6:W25)</f>
        <v>35</v>
      </c>
      <c r="X26" s="42">
        <f>IFERROR(W26/Q26,"-")</f>
        <v>0.17766497461929</v>
      </c>
      <c r="Y26" s="179">
        <f>SUM(Y6:Y25)</f>
        <v>1323000</v>
      </c>
      <c r="Z26" s="179">
        <f>IFERROR(Y26/Q26,"-")</f>
        <v>6715.7360406091</v>
      </c>
      <c r="AA26" s="179">
        <f>IFERROR(Y26/W26,"-")</f>
        <v>37800</v>
      </c>
      <c r="AB26" s="179">
        <f>Y26-K26</f>
        <v>283000</v>
      </c>
      <c r="AC26" s="45">
        <f>Y26/K26</f>
        <v>1.2721153846154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223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224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3.6406274584774</v>
      </c>
      <c r="B6" s="184" t="s">
        <v>225</v>
      </c>
      <c r="C6" s="184" t="s">
        <v>226</v>
      </c>
      <c r="D6" s="184" t="s">
        <v>227</v>
      </c>
      <c r="E6" s="184" t="s">
        <v>61</v>
      </c>
      <c r="F6" s="87" t="s">
        <v>228</v>
      </c>
      <c r="G6" s="87" t="s">
        <v>229</v>
      </c>
      <c r="H6" s="176">
        <v>1862179</v>
      </c>
      <c r="I6" s="79">
        <v>1795</v>
      </c>
      <c r="J6" s="79">
        <v>0</v>
      </c>
      <c r="K6" s="79">
        <v>125644</v>
      </c>
      <c r="L6" s="90">
        <v>1278</v>
      </c>
      <c r="M6" s="80">
        <f>IFERROR(L6/K6,"-")</f>
        <v>0.010171595937729</v>
      </c>
      <c r="N6" s="79">
        <v>50</v>
      </c>
      <c r="O6" s="79">
        <v>450</v>
      </c>
      <c r="P6" s="80">
        <f>IFERROR(N6/(L6),"-")</f>
        <v>0.039123630672926</v>
      </c>
      <c r="Q6" s="81">
        <f>IFERROR(H6/SUM(L6:L6),"-")</f>
        <v>1457.1040688576</v>
      </c>
      <c r="R6" s="82">
        <v>146</v>
      </c>
      <c r="S6" s="80">
        <f>IF(L6=0,"-",R6/L6)</f>
        <v>0.11424100156495</v>
      </c>
      <c r="T6" s="181">
        <v>6779500</v>
      </c>
      <c r="U6" s="182">
        <f>IFERROR(T6/L6,"-")</f>
        <v>5304.7730829421</v>
      </c>
      <c r="V6" s="182">
        <f>IFERROR(T6/R6,"-")</f>
        <v>46434.931506849</v>
      </c>
      <c r="W6" s="176">
        <f>SUM(T6:T6)-SUM(H6:H6)</f>
        <v>4917321</v>
      </c>
      <c r="X6" s="83">
        <f>SUM(T6:T6)/SUM(H6:H6)</f>
        <v>3.6406274584774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8</v>
      </c>
      <c r="AJ6" s="98">
        <f>IF(L6=0,"",IF(AI6=0,"",(AI6/L6)))</f>
        <v>0.0062597809076682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46</v>
      </c>
      <c r="AS6" s="104">
        <f>IF(L6=0,"",IF(AR6=0,"",(AR6/L6)))</f>
        <v>0.035993740219092</v>
      </c>
      <c r="AT6" s="103">
        <v>2</v>
      </c>
      <c r="AU6" s="105">
        <f>IFERROR(AT6/AR6,"-")</f>
        <v>0.043478260869565</v>
      </c>
      <c r="AV6" s="106">
        <v>33000</v>
      </c>
      <c r="AW6" s="107">
        <f>IFERROR(AV6/AR6,"-")</f>
        <v>717.39130434783</v>
      </c>
      <c r="AX6" s="108">
        <v>1</v>
      </c>
      <c r="AY6" s="108"/>
      <c r="AZ6" s="108">
        <v>1</v>
      </c>
      <c r="BA6" s="109">
        <v>719</v>
      </c>
      <c r="BB6" s="110">
        <f>IF(L6=0,"",IF(BA6=0,"",(BA6/L6)))</f>
        <v>0.56259780907668</v>
      </c>
      <c r="BC6" s="109">
        <v>67</v>
      </c>
      <c r="BD6" s="111">
        <f>IFERROR(BC6/BA6,"-")</f>
        <v>0.093184979137691</v>
      </c>
      <c r="BE6" s="112">
        <v>879000</v>
      </c>
      <c r="BF6" s="113">
        <f>IFERROR(BE6/BA6,"-")</f>
        <v>1222.5312934631</v>
      </c>
      <c r="BG6" s="114">
        <v>33</v>
      </c>
      <c r="BH6" s="114">
        <v>12</v>
      </c>
      <c r="BI6" s="114">
        <v>22</v>
      </c>
      <c r="BJ6" s="116">
        <v>360</v>
      </c>
      <c r="BK6" s="117">
        <f>IF(L6=0,"",IF(BJ6=0,"",(BJ6/L6)))</f>
        <v>0.28169014084507</v>
      </c>
      <c r="BL6" s="118">
        <v>46</v>
      </c>
      <c r="BM6" s="119">
        <f>IFERROR(BL6/BJ6,"-")</f>
        <v>0.12777777777778</v>
      </c>
      <c r="BN6" s="120">
        <v>2945500</v>
      </c>
      <c r="BO6" s="121">
        <f>IFERROR(BN6/BJ6,"-")</f>
        <v>8181.9444444444</v>
      </c>
      <c r="BP6" s="122">
        <v>17</v>
      </c>
      <c r="BQ6" s="122">
        <v>7</v>
      </c>
      <c r="BR6" s="122">
        <v>22</v>
      </c>
      <c r="BS6" s="123">
        <v>123</v>
      </c>
      <c r="BT6" s="124">
        <f>IF(L6=0,"",IF(BS6=0,"",(BS6/L6)))</f>
        <v>0.096244131455399</v>
      </c>
      <c r="BU6" s="125">
        <v>27</v>
      </c>
      <c r="BV6" s="126">
        <f>IFERROR(BU6/BS6,"-")</f>
        <v>0.21951219512195</v>
      </c>
      <c r="BW6" s="127">
        <v>2588000</v>
      </c>
      <c r="BX6" s="128">
        <f>IFERROR(BW6/BS6,"-")</f>
        <v>21040.650406504</v>
      </c>
      <c r="BY6" s="129">
        <v>4</v>
      </c>
      <c r="BZ6" s="129">
        <v>9</v>
      </c>
      <c r="CA6" s="129">
        <v>14</v>
      </c>
      <c r="CB6" s="130">
        <v>22</v>
      </c>
      <c r="CC6" s="131">
        <f>IF(L6=0,"",IF(CB6=0,"",(CB6/L6)))</f>
        <v>0.017214397496088</v>
      </c>
      <c r="CD6" s="132">
        <v>4</v>
      </c>
      <c r="CE6" s="133">
        <f>IFERROR(CD6/CB6,"-")</f>
        <v>0.18181818181818</v>
      </c>
      <c r="CF6" s="134">
        <v>334000</v>
      </c>
      <c r="CG6" s="135">
        <f>IFERROR(CF6/CB6,"-")</f>
        <v>15181.818181818</v>
      </c>
      <c r="CH6" s="136"/>
      <c r="CI6" s="136">
        <v>1</v>
      </c>
      <c r="CJ6" s="136">
        <v>3</v>
      </c>
      <c r="CK6" s="137">
        <v>146</v>
      </c>
      <c r="CL6" s="138">
        <v>6779500</v>
      </c>
      <c r="CM6" s="138">
        <v>1352000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9.786248765374</v>
      </c>
      <c r="B7" s="184" t="s">
        <v>230</v>
      </c>
      <c r="C7" s="184" t="s">
        <v>226</v>
      </c>
      <c r="D7" s="184" t="s">
        <v>227</v>
      </c>
      <c r="E7" s="184" t="s">
        <v>61</v>
      </c>
      <c r="F7" s="87" t="s">
        <v>231</v>
      </c>
      <c r="G7" s="87" t="s">
        <v>229</v>
      </c>
      <c r="H7" s="176">
        <v>1360736</v>
      </c>
      <c r="I7" s="79">
        <v>1353</v>
      </c>
      <c r="J7" s="79">
        <v>0</v>
      </c>
      <c r="K7" s="79">
        <v>109708</v>
      </c>
      <c r="L7" s="90">
        <v>804</v>
      </c>
      <c r="M7" s="80">
        <f>IFERROR(L7/K7,"-")</f>
        <v>0.0073285448645495</v>
      </c>
      <c r="N7" s="79">
        <v>57</v>
      </c>
      <c r="O7" s="79">
        <v>201</v>
      </c>
      <c r="P7" s="80">
        <f>IFERROR(N7/(L7),"-")</f>
        <v>0.07089552238806</v>
      </c>
      <c r="Q7" s="81">
        <f>IFERROR(H7/SUM(L7:L7),"-")</f>
        <v>1692.4577114428</v>
      </c>
      <c r="R7" s="82">
        <v>127</v>
      </c>
      <c r="S7" s="80">
        <f>IF(L7=0,"-",R7/L7)</f>
        <v>0.15796019900498</v>
      </c>
      <c r="T7" s="181">
        <v>13316501</v>
      </c>
      <c r="U7" s="182">
        <f>IFERROR(T7/L7,"-")</f>
        <v>16562.812189055</v>
      </c>
      <c r="V7" s="182">
        <f>IFERROR(T7/R7,"-")</f>
        <v>104854.33858268</v>
      </c>
      <c r="W7" s="176">
        <f>SUM(T7:T7)-SUM(H7:H7)</f>
        <v>11955765</v>
      </c>
      <c r="X7" s="83">
        <f>SUM(T7:T7)/SUM(H7:H7)</f>
        <v>9.786248765374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>
        <v>9</v>
      </c>
      <c r="AJ7" s="98">
        <f>IF(L7=0,"",IF(AI7=0,"",(AI7/L7)))</f>
        <v>0.011194029850746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17</v>
      </c>
      <c r="AS7" s="104">
        <f>IF(L7=0,"",IF(AR7=0,"",(AR7/L7)))</f>
        <v>0.021144278606965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74</v>
      </c>
      <c r="BB7" s="110">
        <f>IF(L7=0,"",IF(BA7=0,"",(BA7/L7)))</f>
        <v>0.092039800995025</v>
      </c>
      <c r="BC7" s="109">
        <v>3</v>
      </c>
      <c r="BD7" s="111">
        <f>IFERROR(BC7/BA7,"-")</f>
        <v>0.040540540540541</v>
      </c>
      <c r="BE7" s="112">
        <v>13000</v>
      </c>
      <c r="BF7" s="113">
        <f>IFERROR(BE7/BA7,"-")</f>
        <v>175.67567567568</v>
      </c>
      <c r="BG7" s="114">
        <v>3</v>
      </c>
      <c r="BH7" s="114"/>
      <c r="BI7" s="114"/>
      <c r="BJ7" s="116">
        <v>475</v>
      </c>
      <c r="BK7" s="117">
        <f>IF(L7=0,"",IF(BJ7=0,"",(BJ7/L7)))</f>
        <v>0.5907960199005</v>
      </c>
      <c r="BL7" s="118">
        <v>73</v>
      </c>
      <c r="BM7" s="119">
        <f>IFERROR(BL7/BJ7,"-")</f>
        <v>0.15368421052632</v>
      </c>
      <c r="BN7" s="120">
        <v>3789501</v>
      </c>
      <c r="BO7" s="121">
        <f>IFERROR(BN7/BJ7,"-")</f>
        <v>7977.8968421053</v>
      </c>
      <c r="BP7" s="122">
        <v>31</v>
      </c>
      <c r="BQ7" s="122">
        <v>14</v>
      </c>
      <c r="BR7" s="122">
        <v>28</v>
      </c>
      <c r="BS7" s="123">
        <v>186</v>
      </c>
      <c r="BT7" s="124">
        <f>IF(L7=0,"",IF(BS7=0,"",(BS7/L7)))</f>
        <v>0.23134328358209</v>
      </c>
      <c r="BU7" s="125">
        <v>34</v>
      </c>
      <c r="BV7" s="126">
        <f>IFERROR(BU7/BS7,"-")</f>
        <v>0.18279569892473</v>
      </c>
      <c r="BW7" s="127">
        <v>6763000</v>
      </c>
      <c r="BX7" s="128">
        <f>IFERROR(BW7/BS7,"-")</f>
        <v>36360.215053763</v>
      </c>
      <c r="BY7" s="129">
        <v>8</v>
      </c>
      <c r="BZ7" s="129">
        <v>4</v>
      </c>
      <c r="CA7" s="129">
        <v>22</v>
      </c>
      <c r="CB7" s="130">
        <v>43</v>
      </c>
      <c r="CC7" s="131">
        <f>IF(L7=0,"",IF(CB7=0,"",(CB7/L7)))</f>
        <v>0.053482587064677</v>
      </c>
      <c r="CD7" s="132">
        <v>17</v>
      </c>
      <c r="CE7" s="133">
        <f>IFERROR(CD7/CB7,"-")</f>
        <v>0.3953488372093</v>
      </c>
      <c r="CF7" s="134">
        <v>2751000</v>
      </c>
      <c r="CG7" s="135">
        <f>IFERROR(CF7/CB7,"-")</f>
        <v>63976.744186047</v>
      </c>
      <c r="CH7" s="136">
        <v>5</v>
      </c>
      <c r="CI7" s="136">
        <v>1</v>
      </c>
      <c r="CJ7" s="136">
        <v>11</v>
      </c>
      <c r="CK7" s="137">
        <v>127</v>
      </c>
      <c r="CL7" s="138">
        <v>13316501</v>
      </c>
      <c r="CM7" s="138">
        <v>4510000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0.86150521736658</v>
      </c>
      <c r="B8" s="184" t="s">
        <v>232</v>
      </c>
      <c r="C8" s="184" t="s">
        <v>226</v>
      </c>
      <c r="D8" s="184" t="s">
        <v>227</v>
      </c>
      <c r="E8" s="184" t="s">
        <v>61</v>
      </c>
      <c r="F8" s="87" t="s">
        <v>233</v>
      </c>
      <c r="G8" s="87" t="s">
        <v>229</v>
      </c>
      <c r="H8" s="176">
        <v>703420</v>
      </c>
      <c r="I8" s="79">
        <v>822</v>
      </c>
      <c r="J8" s="79">
        <v>0</v>
      </c>
      <c r="K8" s="79">
        <v>23005</v>
      </c>
      <c r="L8" s="90">
        <v>567</v>
      </c>
      <c r="M8" s="80">
        <f>IFERROR(L8/K8,"-")</f>
        <v>0.024646815909585</v>
      </c>
      <c r="N8" s="79">
        <v>9</v>
      </c>
      <c r="O8" s="79">
        <v>185</v>
      </c>
      <c r="P8" s="80">
        <f>IFERROR(N8/(L8),"-")</f>
        <v>0.015873015873016</v>
      </c>
      <c r="Q8" s="81">
        <f>IFERROR(H8/SUM(L8:L8),"-")</f>
        <v>1240.5996472663</v>
      </c>
      <c r="R8" s="82">
        <v>48</v>
      </c>
      <c r="S8" s="80">
        <f>IF(L8=0,"-",R8/L8)</f>
        <v>0.084656084656085</v>
      </c>
      <c r="T8" s="181">
        <v>606000</v>
      </c>
      <c r="U8" s="182">
        <f>IFERROR(T8/L8,"-")</f>
        <v>1068.7830687831</v>
      </c>
      <c r="V8" s="182">
        <f>IFERROR(T8/R8,"-")</f>
        <v>12625</v>
      </c>
      <c r="W8" s="176">
        <f>SUM(T8:T8)-SUM(H8:H8)</f>
        <v>-97420</v>
      </c>
      <c r="X8" s="83">
        <f>SUM(T8:T8)/SUM(H8:H8)</f>
        <v>0.86150521736658</v>
      </c>
      <c r="Y8" s="77"/>
      <c r="Z8" s="91">
        <v>36</v>
      </c>
      <c r="AA8" s="92">
        <f>IF(L8=0,"",IF(Z8=0,"",(Z8/L8)))</f>
        <v>0.063492063492063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132</v>
      </c>
      <c r="AJ8" s="98">
        <f>IF(L8=0,"",IF(AI8=0,"",(AI8/L8)))</f>
        <v>0.23280423280423</v>
      </c>
      <c r="AK8" s="97">
        <v>7</v>
      </c>
      <c r="AL8" s="99">
        <f>IFERROR(AK8/AI8,"-")</f>
        <v>0.053030303030303</v>
      </c>
      <c r="AM8" s="100">
        <v>26000</v>
      </c>
      <c r="AN8" s="101">
        <f>IFERROR(AM8/AI8,"-")</f>
        <v>196.9696969697</v>
      </c>
      <c r="AO8" s="102">
        <v>6</v>
      </c>
      <c r="AP8" s="102">
        <v>1</v>
      </c>
      <c r="AQ8" s="102"/>
      <c r="AR8" s="103">
        <v>55</v>
      </c>
      <c r="AS8" s="104">
        <f>IF(L8=0,"",IF(AR8=0,"",(AR8/L8)))</f>
        <v>0.09700176366843</v>
      </c>
      <c r="AT8" s="103"/>
      <c r="AU8" s="105">
        <f>IFERROR(AT8/AR8,"-")</f>
        <v>0</v>
      </c>
      <c r="AV8" s="106"/>
      <c r="AW8" s="107">
        <f>IFERROR(AV8/AR8,"-")</f>
        <v>0</v>
      </c>
      <c r="AX8" s="108"/>
      <c r="AY8" s="108"/>
      <c r="AZ8" s="108"/>
      <c r="BA8" s="109">
        <v>133</v>
      </c>
      <c r="BB8" s="110">
        <f>IF(L8=0,"",IF(BA8=0,"",(BA8/L8)))</f>
        <v>0.23456790123457</v>
      </c>
      <c r="BC8" s="109">
        <v>10</v>
      </c>
      <c r="BD8" s="111">
        <f>IFERROR(BC8/BA8,"-")</f>
        <v>0.075187969924812</v>
      </c>
      <c r="BE8" s="112">
        <v>78000</v>
      </c>
      <c r="BF8" s="113">
        <f>IFERROR(BE8/BA8,"-")</f>
        <v>586.46616541353</v>
      </c>
      <c r="BG8" s="114">
        <v>6</v>
      </c>
      <c r="BH8" s="114">
        <v>2</v>
      </c>
      <c r="BI8" s="114">
        <v>2</v>
      </c>
      <c r="BJ8" s="116">
        <v>151</v>
      </c>
      <c r="BK8" s="117">
        <f>IF(L8=0,"",IF(BJ8=0,"",(BJ8/L8)))</f>
        <v>0.2663139329806</v>
      </c>
      <c r="BL8" s="118">
        <v>18</v>
      </c>
      <c r="BM8" s="119">
        <f>IFERROR(BL8/BJ8,"-")</f>
        <v>0.11920529801325</v>
      </c>
      <c r="BN8" s="120">
        <v>111000</v>
      </c>
      <c r="BO8" s="121">
        <f>IFERROR(BN8/BJ8,"-")</f>
        <v>735.09933774834</v>
      </c>
      <c r="BP8" s="122">
        <v>15</v>
      </c>
      <c r="BQ8" s="122">
        <v>1</v>
      </c>
      <c r="BR8" s="122">
        <v>2</v>
      </c>
      <c r="BS8" s="123">
        <v>52</v>
      </c>
      <c r="BT8" s="124">
        <f>IF(L8=0,"",IF(BS8=0,"",(BS8/L8)))</f>
        <v>0.091710758377425</v>
      </c>
      <c r="BU8" s="125">
        <v>12</v>
      </c>
      <c r="BV8" s="126">
        <f>IFERROR(BU8/BS8,"-")</f>
        <v>0.23076923076923</v>
      </c>
      <c r="BW8" s="127">
        <v>291000</v>
      </c>
      <c r="BX8" s="128">
        <f>IFERROR(BW8/BS8,"-")</f>
        <v>5596.1538461538</v>
      </c>
      <c r="BY8" s="129">
        <v>3</v>
      </c>
      <c r="BZ8" s="129">
        <v>1</v>
      </c>
      <c r="CA8" s="129">
        <v>8</v>
      </c>
      <c r="CB8" s="130">
        <v>8</v>
      </c>
      <c r="CC8" s="131">
        <f>IF(L8=0,"",IF(CB8=0,"",(CB8/L8)))</f>
        <v>0.014109347442681</v>
      </c>
      <c r="CD8" s="132">
        <v>1</v>
      </c>
      <c r="CE8" s="133">
        <f>IFERROR(CD8/CB8,"-")</f>
        <v>0.125</v>
      </c>
      <c r="CF8" s="134">
        <v>100000</v>
      </c>
      <c r="CG8" s="135">
        <f>IFERROR(CF8/CB8,"-")</f>
        <v>12500</v>
      </c>
      <c r="CH8" s="136"/>
      <c r="CI8" s="136"/>
      <c r="CJ8" s="136">
        <v>1</v>
      </c>
      <c r="CK8" s="137">
        <v>48</v>
      </c>
      <c r="CL8" s="138">
        <v>606000</v>
      </c>
      <c r="CM8" s="138">
        <v>100000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234</v>
      </c>
      <c r="G11" s="40"/>
      <c r="H11" s="179"/>
      <c r="I11" s="41">
        <f>SUM(I6:I10)</f>
        <v>3970</v>
      </c>
      <c r="J11" s="41">
        <f>SUM(J6:J10)</f>
        <v>0</v>
      </c>
      <c r="K11" s="41">
        <f>SUM(K6:K10)</f>
        <v>258357</v>
      </c>
      <c r="L11" s="41">
        <f>SUM(L6:L10)</f>
        <v>2649</v>
      </c>
      <c r="M11" s="42">
        <f>IFERROR(L11/K11,"-")</f>
        <v>0.010253254218001</v>
      </c>
      <c r="N11" s="76">
        <f>SUM(N6:N10)</f>
        <v>116</v>
      </c>
      <c r="O11" s="76">
        <f>SUM(O6:O10)</f>
        <v>836</v>
      </c>
      <c r="P11" s="42">
        <f>IFERROR(N11/L11,"-")</f>
        <v>0.043790109475274</v>
      </c>
      <c r="Q11" s="43">
        <f>IFERROR(H11/L11,"-")</f>
        <v>0</v>
      </c>
      <c r="R11" s="44">
        <f>SUM(R6:R10)</f>
        <v>321</v>
      </c>
      <c r="S11" s="42">
        <f>IFERROR(R11/L11,"-")</f>
        <v>0.12117780294451</v>
      </c>
      <c r="T11" s="179">
        <f>SUM(T6:T10)</f>
        <v>20702001</v>
      </c>
      <c r="U11" s="179">
        <f>IFERROR(T11/L11,"-")</f>
        <v>7815.0249150623</v>
      </c>
      <c r="V11" s="179">
        <f>IFERROR(T11/R11,"-")</f>
        <v>64492.214953271</v>
      </c>
      <c r="W11" s="179">
        <f>T11-H11</f>
        <v>20702001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