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<sst xmlns="http://schemas.openxmlformats.org/spreadsheetml/2006/main" uniqueCount="180">
  <si>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</si>
  <si>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</si>
  <si>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</si>
  <si>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</si>
  <si>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</si>
  <si>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</si>
  <si>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</si>
  <si>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</si>
  <si>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</si>
  <si>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</si>
  <si>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</si>
  <si>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</si>
  <si>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</si>
  <si>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</si>
  <si>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</si>
  <si>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</si>
  <si>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</si>
  <si>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</si>
  <si>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</si>
  <si>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</si>
  <si>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</si>
  <si>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</si>
  <si>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</si>
  <si>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</si>
  <si>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</si>
  <si>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</si>
  <si>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</si>
  <si>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</si>
  <si>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</si>
  <si>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</si>
  <si>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</si>
  <si>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</si>
  <si>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</si>
  <si>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</si>
  <si>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</si>
  <si>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</si>
  <si>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</si>
  <si>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</si>
  <si>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</si>
  <si>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</si>
  <si>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</si>
  <si>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</si>
  <si>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</si>
  <si>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</si>
  <si>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</si>
  <si>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</si>
  <si>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</si>
  <si>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</si>
  <si>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</si>
  <si>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</si>
  <si>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</si>
  <si>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</si>
  <si>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</si>
  <si>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</si>
  <si>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</si>
  <si>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</si>
  <si>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</si>
  <si>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ic1705</t>
  </si>
  <si>
    <t>インターカラー</t>
  </si>
  <si>
    <t>デリヘル版2</t>
  </si>
  <si>
    <t>学生いませんギャルもいません熟女熟女熟女熟女</t>
  </si>
  <si>
    <t>lp01</t>
  </si>
  <si>
    <t>スポニチ関東</t>
  </si>
  <si>
    <t>4C終面全5段</t>
  </si>
  <si>
    <t>6月07日(日)</t>
  </si>
  <si>
    <t>ic1706</t>
  </si>
  <si>
    <t>スポニチ関西</t>
  </si>
  <si>
    <t>6月06日(土)</t>
  </si>
  <si>
    <t>ic1707</t>
  </si>
  <si>
    <t>スポニチ西部</t>
  </si>
  <si>
    <t>ic1708</t>
  </si>
  <si>
    <t>スポニチ北海道</t>
  </si>
  <si>
    <t>ic1709</t>
  </si>
  <si>
    <t>(空電共通)</t>
  </si>
  <si>
    <t>空電</t>
  </si>
  <si>
    <t>空電 (共通)</t>
  </si>
  <si>
    <t>ic1710</t>
  </si>
  <si>
    <t>右女３スマホ</t>
  </si>
  <si>
    <t>サンスポ関東</t>
  </si>
  <si>
    <t>ic1711</t>
  </si>
  <si>
    <t>ic1712</t>
  </si>
  <si>
    <t>サンスポ関西</t>
  </si>
  <si>
    <t>全5段</t>
  </si>
  <si>
    <t>ic1713</t>
  </si>
  <si>
    <t>ic1714</t>
  </si>
  <si>
    <t>デリヘル版</t>
  </si>
  <si>
    <t>4人も出会ったって体がもたないせめて3人にしなさい</t>
  </si>
  <si>
    <t>6月27日(土)</t>
  </si>
  <si>
    <t>ic1715</t>
  </si>
  <si>
    <t>ic1716</t>
  </si>
  <si>
    <t>①求人風</t>
  </si>
  <si>
    <t>①もう５０代の熟女だけど、試しに付き合ってみる？</t>
  </si>
  <si>
    <t>半2段つかみ20段保証</t>
  </si>
  <si>
    <t>20段保証</t>
  </si>
  <si>
    <t>ic1717</t>
  </si>
  <si>
    <t>②旧デイリー風</t>
  </si>
  <si>
    <t>②4人も出会ったって体がもたないせめて3人にしなさい</t>
  </si>
  <si>
    <t>ic1718</t>
  </si>
  <si>
    <t>③大正版</t>
  </si>
  <si>
    <t>③学生いません！ギャルもいません！熟女！熟女！熟女！熟女！</t>
  </si>
  <si>
    <t>ic1719</t>
  </si>
  <si>
    <t>新版</t>
  </si>
  <si>
    <t>私達、新聞で、出会いました</t>
  </si>
  <si>
    <t>ic1720</t>
  </si>
  <si>
    <t>ic1721</t>
  </si>
  <si>
    <t>ic1722</t>
  </si>
  <si>
    <t>ic1723</t>
  </si>
  <si>
    <t>ic1724</t>
  </si>
  <si>
    <t>ic1725</t>
  </si>
  <si>
    <t>ic1726</t>
  </si>
  <si>
    <t>ニッカン北海道</t>
  </si>
  <si>
    <t>半2段つかみ10回以上</t>
  </si>
  <si>
    <t>1～10日</t>
  </si>
  <si>
    <t>ic1727</t>
  </si>
  <si>
    <t>11～20日</t>
  </si>
  <si>
    <t>ic1728</t>
  </si>
  <si>
    <t>21～31日</t>
  </si>
  <si>
    <t>ic1729</t>
  </si>
  <si>
    <t>ic1730</t>
  </si>
  <si>
    <t>6月25日(木)</t>
  </si>
  <si>
    <t>ic1731</t>
  </si>
  <si>
    <t>ic1732</t>
  </si>
  <si>
    <t>6月13日(土)</t>
  </si>
  <si>
    <t>ic1733</t>
  </si>
  <si>
    <t>ic1734</t>
  </si>
  <si>
    <t>訳アリだから女性から誘われる</t>
  </si>
  <si>
    <t>6月20日(土)</t>
  </si>
  <si>
    <t>ic1735</t>
  </si>
  <si>
    <t>ic1736</t>
  </si>
  <si>
    <t>1C終面全5段</t>
  </si>
  <si>
    <t>ic1737</t>
  </si>
  <si>
    <t>ic1738</t>
  </si>
  <si>
    <t>デイリースポーツ関西</t>
  </si>
  <si>
    <t>6月05日(金)</t>
  </si>
  <si>
    <t>ic1739</t>
  </si>
  <si>
    <t>ic1740</t>
  </si>
  <si>
    <t>6月21日(日)</t>
  </si>
  <si>
    <t>ic1741</t>
  </si>
  <si>
    <t>ic1742</t>
  </si>
  <si>
    <t>九スポ</t>
  </si>
  <si>
    <t>ic1743</t>
  </si>
  <si>
    <t>ic1744</t>
  </si>
  <si>
    <t>記事枠</t>
  </si>
  <si>
    <t>6月28日(日)</t>
  </si>
  <si>
    <t>ic1745</t>
  </si>
  <si>
    <t>新聞 TOTAL</t>
  </si>
  <si>
    <t>●雑誌 広告</t>
  </si>
  <si>
    <t>za165</t>
  </si>
  <si>
    <t>ぶんか社</t>
  </si>
  <si>
    <t>黄色黒版（ソフトver）</t>
  </si>
  <si>
    <t>出会いの場である〇〇に危機</t>
  </si>
  <si>
    <t>EXMAX!</t>
  </si>
  <si>
    <t>表4</t>
  </si>
  <si>
    <t>6月26日(金)</t>
  </si>
  <si>
    <t>za166</t>
  </si>
  <si>
    <t>ad638</t>
  </si>
  <si>
    <t>アドライヴ</t>
  </si>
  <si>
    <t>コアマガジン</t>
  </si>
  <si>
    <t>2P_対談風原稿_ヘスティア</t>
  </si>
  <si>
    <t>実話BUNKA超タブー</t>
  </si>
  <si>
    <t>1C2P</t>
  </si>
  <si>
    <t>6月02日(火)</t>
  </si>
  <si>
    <t>ad639</t>
  </si>
  <si>
    <t>ad632</t>
  </si>
  <si>
    <t>大洋図書</t>
  </si>
  <si>
    <t>5P元祖</t>
  </si>
  <si>
    <t>実話ナックルズ ウルトラ</t>
  </si>
  <si>
    <t>1C5P</t>
  </si>
  <si>
    <t>6月15日(月)</t>
  </si>
  <si>
    <t>ad633</t>
  </si>
  <si>
    <t>ad634</t>
  </si>
  <si>
    <t>金のEX NEXTデラックス</t>
  </si>
  <si>
    <t>4C2P</t>
  </si>
  <si>
    <t>ad635</t>
  </si>
  <si>
    <t>ad636</t>
  </si>
  <si>
    <t>1P記事_求む！中高年男性版_ヘスティア</t>
  </si>
  <si>
    <t>臨時増刊ラヴァーズ</t>
  </si>
  <si>
    <t>6月22日(月)</t>
  </si>
  <si>
    <t>ad637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</si>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</sst>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2.6428571428571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52</v>
      </c>
      <c r="M6" s="79">
        <v>0</v>
      </c>
      <c r="N6" s="79">
        <v>205</v>
      </c>
      <c r="O6" s="88">
        <v>25</v>
      </c>
      <c r="P6" s="89">
        <v>0</v>
      </c>
      <c r="Q6" s="90">
        <f>O6+P6</f>
        <v>25</v>
      </c>
      <c r="R6" s="80">
        <f>IFERROR(Q6/N6,"-")</f>
        <v>0.1219512195122</v>
      </c>
      <c r="S6" s="79">
        <v>1</v>
      </c>
      <c r="T6" s="79">
        <v>12</v>
      </c>
      <c r="U6" s="80">
        <f>IFERROR(T6/(Q6),"-")</f>
        <v>0.48</v>
      </c>
      <c r="V6" s="81">
        <f>IFERROR(K6/SUM(Q6:Q10),"-")</f>
        <v>7777.7777777778</v>
      </c>
      <c r="W6" s="82">
        <v>3</v>
      </c>
      <c r="X6" s="80">
        <f>IF(Q6=0,"-",W6/Q6)</f>
        <v>0.12</v>
      </c>
      <c r="Y6" s="181">
        <v>150000</v>
      </c>
      <c r="Z6" s="182">
        <f>IFERROR(Y6/Q6,"-")</f>
        <v>6000</v>
      </c>
      <c r="AA6" s="182">
        <f>IFERROR(Y6/W6,"-")</f>
        <v>50000</v>
      </c>
      <c r="AB6" s="176">
        <f>SUM(Y6:Y10)-SUM(K6:K10)</f>
        <v>1150000</v>
      </c>
      <c r="AC6" s="83">
        <f>SUM(Y6:Y10)/SUM(K6:K10)</f>
        <v>2.6428571428571</v>
      </c>
      <c r="AD6" s="77"/>
      <c r="AE6" s="91">
        <v>1</v>
      </c>
      <c r="AF6" s="92">
        <f>IF(Q6=0,"",IF(AE6=0,"",(AE6/Q6)))</f>
        <v>0.04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0.12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8</v>
      </c>
      <c r="BG6" s="110">
        <f>IF(Q6=0,"",IF(BF6=0,"",(BF6/Q6)))</f>
        <v>0.32</v>
      </c>
      <c r="BH6" s="109">
        <v>2</v>
      </c>
      <c r="BI6" s="111">
        <f>IFERROR(BH6/BF6,"-")</f>
        <v>0.25</v>
      </c>
      <c r="BJ6" s="112">
        <v>144000</v>
      </c>
      <c r="BK6" s="113">
        <f>IFERROR(BJ6/BF6,"-")</f>
        <v>18000</v>
      </c>
      <c r="BL6" s="114"/>
      <c r="BM6" s="114">
        <v>1</v>
      </c>
      <c r="BN6" s="114">
        <v>1</v>
      </c>
      <c r="BO6" s="116">
        <v>9</v>
      </c>
      <c r="BP6" s="117">
        <f>IF(Q6=0,"",IF(BO6=0,"",(BO6/Q6)))</f>
        <v>0.36</v>
      </c>
      <c r="BQ6" s="118">
        <v>1</v>
      </c>
      <c r="BR6" s="119">
        <f>IFERROR(BQ6/BO6,"-")</f>
        <v>0.11111111111111</v>
      </c>
      <c r="BS6" s="120">
        <v>6000</v>
      </c>
      <c r="BT6" s="121">
        <f>IFERROR(BS6/BO6,"-")</f>
        <v>666.66666666667</v>
      </c>
      <c r="BU6" s="122"/>
      <c r="BV6" s="122">
        <v>1</v>
      </c>
      <c r="BW6" s="122"/>
      <c r="BX6" s="123">
        <v>3</v>
      </c>
      <c r="BY6" s="124">
        <f>IF(Q6=0,"",IF(BX6=0,"",(BX6/Q6)))</f>
        <v>0.12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150000</v>
      </c>
      <c r="CR6" s="138">
        <v>134000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6" t="s">
        <v>67</v>
      </c>
      <c r="K7" s="176"/>
      <c r="L7" s="79">
        <v>35</v>
      </c>
      <c r="M7" s="79">
        <v>0</v>
      </c>
      <c r="N7" s="79">
        <v>162</v>
      </c>
      <c r="O7" s="88">
        <v>16</v>
      </c>
      <c r="P7" s="89">
        <v>0</v>
      </c>
      <c r="Q7" s="90">
        <f>O7+P7</f>
        <v>16</v>
      </c>
      <c r="R7" s="80">
        <f>IFERROR(Q7/N7,"-")</f>
        <v>0.098765432098765</v>
      </c>
      <c r="S7" s="79">
        <v>1</v>
      </c>
      <c r="T7" s="79">
        <v>4</v>
      </c>
      <c r="U7" s="80">
        <f>IFERROR(T7/(Q7),"-")</f>
        <v>0.25</v>
      </c>
      <c r="V7" s="81"/>
      <c r="W7" s="82">
        <v>2</v>
      </c>
      <c r="X7" s="80">
        <f>IF(Q7=0,"-",W7/Q7)</f>
        <v>0.125</v>
      </c>
      <c r="Y7" s="181">
        <v>104000</v>
      </c>
      <c r="Z7" s="182">
        <f>IFERROR(Y7/Q7,"-")</f>
        <v>6500</v>
      </c>
      <c r="AA7" s="182">
        <f>IFERROR(Y7/W7,"-")</f>
        <v>52000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0.125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6</v>
      </c>
      <c r="BP7" s="117">
        <f>IF(Q7=0,"",IF(BO7=0,"",(BO7/Q7)))</f>
        <v>0.375</v>
      </c>
      <c r="BQ7" s="118">
        <v>1</v>
      </c>
      <c r="BR7" s="119">
        <f>IFERROR(BQ7/BO7,"-")</f>
        <v>0.16666666666667</v>
      </c>
      <c r="BS7" s="120">
        <v>9000</v>
      </c>
      <c r="BT7" s="121">
        <f>IFERROR(BS7/BO7,"-")</f>
        <v>1500</v>
      </c>
      <c r="BU7" s="122"/>
      <c r="BV7" s="122"/>
      <c r="BW7" s="122">
        <v>1</v>
      </c>
      <c r="BX7" s="123">
        <v>4</v>
      </c>
      <c r="BY7" s="124">
        <f>IF(Q7=0,"",IF(BX7=0,"",(BX7/Q7)))</f>
        <v>0.25</v>
      </c>
      <c r="BZ7" s="125">
        <v>2</v>
      </c>
      <c r="CA7" s="126">
        <f>IFERROR(BZ7/BX7,"-")</f>
        <v>0.5</v>
      </c>
      <c r="CB7" s="127">
        <v>121450</v>
      </c>
      <c r="CC7" s="128">
        <f>IFERROR(CB7/BX7,"-")</f>
        <v>30362.5</v>
      </c>
      <c r="CD7" s="129"/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104000</v>
      </c>
      <c r="CR7" s="138">
        <v>75000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6" t="s">
        <v>67</v>
      </c>
      <c r="K8" s="176"/>
      <c r="L8" s="79">
        <v>12</v>
      </c>
      <c r="M8" s="79">
        <v>0</v>
      </c>
      <c r="N8" s="79">
        <v>42</v>
      </c>
      <c r="O8" s="88">
        <v>7</v>
      </c>
      <c r="P8" s="89">
        <v>0</v>
      </c>
      <c r="Q8" s="90">
        <f>O8+P8</f>
        <v>7</v>
      </c>
      <c r="R8" s="80">
        <f>IFERROR(Q8/N8,"-")</f>
        <v>0.16666666666667</v>
      </c>
      <c r="S8" s="79">
        <v>1</v>
      </c>
      <c r="T8" s="79">
        <v>2</v>
      </c>
      <c r="U8" s="80">
        <f>IFERROR(T8/(Q8),"-")</f>
        <v>0.28571428571429</v>
      </c>
      <c r="V8" s="81"/>
      <c r="W8" s="82">
        <v>3</v>
      </c>
      <c r="X8" s="80">
        <f>IF(Q8=0,"-",W8/Q8)</f>
        <v>0.42857142857143</v>
      </c>
      <c r="Y8" s="181">
        <v>112000</v>
      </c>
      <c r="Z8" s="182">
        <f>IFERROR(Y8/Q8,"-")</f>
        <v>16000</v>
      </c>
      <c r="AA8" s="182">
        <f>IFERROR(Y8/W8,"-")</f>
        <v>37333.333333333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0.14285714285714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0.14285714285714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0.42857142857143</v>
      </c>
      <c r="BQ8" s="118">
        <v>2</v>
      </c>
      <c r="BR8" s="119">
        <f>IFERROR(BQ8/BO8,"-")</f>
        <v>0.66666666666667</v>
      </c>
      <c r="BS8" s="120">
        <v>13000</v>
      </c>
      <c r="BT8" s="121">
        <f>IFERROR(BS8/BO8,"-")</f>
        <v>4333.3333333333</v>
      </c>
      <c r="BU8" s="122">
        <v>2</v>
      </c>
      <c r="BV8" s="122"/>
      <c r="BW8" s="122"/>
      <c r="BX8" s="123">
        <v>2</v>
      </c>
      <c r="BY8" s="124">
        <f>IF(Q8=0,"",IF(BX8=0,"",(BX8/Q8)))</f>
        <v>0.28571428571429</v>
      </c>
      <c r="BZ8" s="125">
        <v>1</v>
      </c>
      <c r="CA8" s="126">
        <f>IFERROR(BZ8/BX8,"-")</f>
        <v>0.5</v>
      </c>
      <c r="CB8" s="127">
        <v>99000</v>
      </c>
      <c r="CC8" s="128">
        <f>IFERROR(CB8/BX8,"-")</f>
        <v>49500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112000</v>
      </c>
      <c r="CR8" s="138">
        <v>99000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71</v>
      </c>
      <c r="I9" s="87" t="s">
        <v>63</v>
      </c>
      <c r="J9" s="186" t="s">
        <v>67</v>
      </c>
      <c r="K9" s="176"/>
      <c r="L9" s="79">
        <v>7</v>
      </c>
      <c r="M9" s="79">
        <v>0</v>
      </c>
      <c r="N9" s="79">
        <v>27</v>
      </c>
      <c r="O9" s="88">
        <v>3</v>
      </c>
      <c r="P9" s="89">
        <v>0</v>
      </c>
      <c r="Q9" s="90">
        <f>O9+P9</f>
        <v>3</v>
      </c>
      <c r="R9" s="80">
        <f>IFERROR(Q9/N9,"-")</f>
        <v>0.11111111111111</v>
      </c>
      <c r="S9" s="79">
        <v>0</v>
      </c>
      <c r="T9" s="79">
        <v>3</v>
      </c>
      <c r="U9" s="80">
        <f>IFERROR(T9/(Q9),"-")</f>
        <v>1</v>
      </c>
      <c r="V9" s="81"/>
      <c r="W9" s="82">
        <v>1</v>
      </c>
      <c r="X9" s="80">
        <f>IF(Q9=0,"-",W9/Q9)</f>
        <v>0.33333333333333</v>
      </c>
      <c r="Y9" s="181">
        <v>6000</v>
      </c>
      <c r="Z9" s="182">
        <f>IFERROR(Y9/Q9,"-")</f>
        <v>2000</v>
      </c>
      <c r="AA9" s="182">
        <f>IFERROR(Y9/W9,"-")</f>
        <v>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0.33333333333333</v>
      </c>
      <c r="BZ9" s="125">
        <v>1</v>
      </c>
      <c r="CA9" s="126">
        <f>IFERROR(BZ9/BX9,"-")</f>
        <v>1</v>
      </c>
      <c r="CB9" s="127">
        <v>6000</v>
      </c>
      <c r="CC9" s="128">
        <f>IFERROR(CB9/BX9,"-")</f>
        <v>6000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6000</v>
      </c>
      <c r="CR9" s="138">
        <v>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157</v>
      </c>
      <c r="M10" s="79">
        <v>116</v>
      </c>
      <c r="N10" s="79">
        <v>115</v>
      </c>
      <c r="O10" s="88">
        <v>39</v>
      </c>
      <c r="P10" s="89">
        <v>0</v>
      </c>
      <c r="Q10" s="90">
        <f>O10+P10</f>
        <v>39</v>
      </c>
      <c r="R10" s="80">
        <f>IFERROR(Q10/N10,"-")</f>
        <v>0.33913043478261</v>
      </c>
      <c r="S10" s="79">
        <v>5</v>
      </c>
      <c r="T10" s="79">
        <v>5</v>
      </c>
      <c r="U10" s="80">
        <f>IFERROR(T10/(Q10),"-")</f>
        <v>0.12820512820513</v>
      </c>
      <c r="V10" s="81"/>
      <c r="W10" s="82">
        <v>12</v>
      </c>
      <c r="X10" s="80">
        <f>IF(Q10=0,"-",W10/Q10)</f>
        <v>0.30769230769231</v>
      </c>
      <c r="Y10" s="181">
        <v>1478000</v>
      </c>
      <c r="Z10" s="182">
        <f>IFERROR(Y10/Q10,"-")</f>
        <v>37897.435897436</v>
      </c>
      <c r="AA10" s="182">
        <f>IFERROR(Y10/W10,"-")</f>
        <v>123166.66666667</v>
      </c>
      <c r="AB10" s="176"/>
      <c r="AC10" s="83"/>
      <c r="AD10" s="77"/>
      <c r="AE10" s="91">
        <v>2</v>
      </c>
      <c r="AF10" s="92">
        <f>IF(Q10=0,"",IF(AE10=0,"",(AE10/Q10)))</f>
        <v>0.051282051282051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7</v>
      </c>
      <c r="BG10" s="110">
        <f>IF(Q10=0,"",IF(BF10=0,"",(BF10/Q10)))</f>
        <v>0.17948717948718</v>
      </c>
      <c r="BH10" s="109">
        <v>1</v>
      </c>
      <c r="BI10" s="111">
        <f>IFERROR(BH10/BF10,"-")</f>
        <v>0.14285714285714</v>
      </c>
      <c r="BJ10" s="112">
        <v>3000</v>
      </c>
      <c r="BK10" s="113">
        <f>IFERROR(BJ10/BF10,"-")</f>
        <v>428.57142857143</v>
      </c>
      <c r="BL10" s="114">
        <v>1</v>
      </c>
      <c r="BM10" s="114"/>
      <c r="BN10" s="114"/>
      <c r="BO10" s="116">
        <v>17</v>
      </c>
      <c r="BP10" s="117">
        <f>IF(Q10=0,"",IF(BO10=0,"",(BO10/Q10)))</f>
        <v>0.43589743589744</v>
      </c>
      <c r="BQ10" s="118">
        <v>6</v>
      </c>
      <c r="BR10" s="119">
        <f>IFERROR(BQ10/BO10,"-")</f>
        <v>0.35294117647059</v>
      </c>
      <c r="BS10" s="120">
        <v>212000</v>
      </c>
      <c r="BT10" s="121">
        <f>IFERROR(BS10/BO10,"-")</f>
        <v>12470.588235294</v>
      </c>
      <c r="BU10" s="122">
        <v>2</v>
      </c>
      <c r="BV10" s="122"/>
      <c r="BW10" s="122">
        <v>4</v>
      </c>
      <c r="BX10" s="123">
        <v>11</v>
      </c>
      <c r="BY10" s="124">
        <f>IF(Q10=0,"",IF(BX10=0,"",(BX10/Q10)))</f>
        <v>0.28205128205128</v>
      </c>
      <c r="BZ10" s="125">
        <v>6</v>
      </c>
      <c r="CA10" s="126">
        <f>IFERROR(BZ10/BX10,"-")</f>
        <v>0.54545454545455</v>
      </c>
      <c r="CB10" s="127">
        <v>295000</v>
      </c>
      <c r="CC10" s="128">
        <f>IFERROR(CB10/BX10,"-")</f>
        <v>26818.181818182</v>
      </c>
      <c r="CD10" s="129"/>
      <c r="CE10" s="129">
        <v>2</v>
      </c>
      <c r="CF10" s="129">
        <v>4</v>
      </c>
      <c r="CG10" s="130">
        <v>2</v>
      </c>
      <c r="CH10" s="131">
        <f>IF(Q10=0,"",IF(CG10=0,"",(CG10/Q10)))</f>
        <v>0.051282051282051</v>
      </c>
      <c r="CI10" s="132">
        <v>1</v>
      </c>
      <c r="CJ10" s="133">
        <f>IFERROR(CI10/CG10,"-")</f>
        <v>0.5</v>
      </c>
      <c r="CK10" s="134">
        <v>1040000</v>
      </c>
      <c r="CL10" s="135">
        <f>IFERROR(CK10/CG10,"-")</f>
        <v>520000</v>
      </c>
      <c r="CM10" s="136"/>
      <c r="CN10" s="136"/>
      <c r="CO10" s="136">
        <v>1</v>
      </c>
      <c r="CP10" s="137">
        <v>12</v>
      </c>
      <c r="CQ10" s="138">
        <v>1478000</v>
      </c>
      <c r="CR10" s="138">
        <v>1040000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0.58427894736842</v>
      </c>
      <c r="B11" s="184" t="s">
        <v>76</v>
      </c>
      <c r="C11" s="184" t="s">
        <v>58</v>
      </c>
      <c r="D11" s="184"/>
      <c r="E11" s="184" t="s">
        <v>77</v>
      </c>
      <c r="F11" s="184" t="s">
        <v>60</v>
      </c>
      <c r="G11" s="184" t="s">
        <v>61</v>
      </c>
      <c r="H11" s="87" t="s">
        <v>78</v>
      </c>
      <c r="I11" s="87" t="s">
        <v>63</v>
      </c>
      <c r="J11" s="186" t="s">
        <v>67</v>
      </c>
      <c r="K11" s="176">
        <v>570000</v>
      </c>
      <c r="L11" s="79">
        <v>20</v>
      </c>
      <c r="M11" s="79">
        <v>0</v>
      </c>
      <c r="N11" s="79">
        <v>87</v>
      </c>
      <c r="O11" s="88">
        <v>8</v>
      </c>
      <c r="P11" s="89">
        <v>0</v>
      </c>
      <c r="Q11" s="90">
        <f>O11+P11</f>
        <v>8</v>
      </c>
      <c r="R11" s="80">
        <f>IFERROR(Q11/N11,"-")</f>
        <v>0.091954022988506</v>
      </c>
      <c r="S11" s="79">
        <v>0</v>
      </c>
      <c r="T11" s="79">
        <v>1</v>
      </c>
      <c r="U11" s="80">
        <f>IFERROR(T11/(Q11),"-")</f>
        <v>0.125</v>
      </c>
      <c r="V11" s="81">
        <f>IFERROR(K11/SUM(Q11:Q16),"-")</f>
        <v>10000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-236961</v>
      </c>
      <c r="AC11" s="83">
        <f>SUM(Y11:Y16)/SUM(K11:K16)</f>
        <v>0.58427894736842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0.375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0.375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77</v>
      </c>
      <c r="F12" s="184" t="s">
        <v>60</v>
      </c>
      <c r="G12" s="184" t="s">
        <v>74</v>
      </c>
      <c r="H12" s="87"/>
      <c r="I12" s="87"/>
      <c r="J12" s="87"/>
      <c r="K12" s="176"/>
      <c r="L12" s="79">
        <v>97</v>
      </c>
      <c r="M12" s="79">
        <v>37</v>
      </c>
      <c r="N12" s="79">
        <v>33</v>
      </c>
      <c r="O12" s="88">
        <v>10</v>
      </c>
      <c r="P12" s="89">
        <v>0</v>
      </c>
      <c r="Q12" s="90">
        <f>O12+P12</f>
        <v>10</v>
      </c>
      <c r="R12" s="80">
        <f>IFERROR(Q12/N12,"-")</f>
        <v>0.3030303030303</v>
      </c>
      <c r="S12" s="79">
        <v>1</v>
      </c>
      <c r="T12" s="79">
        <v>0</v>
      </c>
      <c r="U12" s="80">
        <f>IFERROR(T12/(Q12),"-")</f>
        <v>0</v>
      </c>
      <c r="V12" s="81"/>
      <c r="W12" s="82">
        <v>1</v>
      </c>
      <c r="X12" s="80">
        <f>IF(Q12=0,"-",W12/Q12)</f>
        <v>0.1</v>
      </c>
      <c r="Y12" s="181">
        <v>70000</v>
      </c>
      <c r="Z12" s="182">
        <f>IFERROR(Y12/Q12,"-")</f>
        <v>7000</v>
      </c>
      <c r="AA12" s="182">
        <f>IFERROR(Y12/W12,"-")</f>
        <v>70000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0.3</v>
      </c>
      <c r="BH12" s="109">
        <v>1</v>
      </c>
      <c r="BI12" s="111">
        <f>IFERROR(BH12/BF12,"-")</f>
        <v>0.33333333333333</v>
      </c>
      <c r="BJ12" s="112">
        <v>6000</v>
      </c>
      <c r="BK12" s="113">
        <f>IFERROR(BJ12/BF12,"-")</f>
        <v>2000</v>
      </c>
      <c r="BL12" s="114"/>
      <c r="BM12" s="114">
        <v>1</v>
      </c>
      <c r="BN12" s="114"/>
      <c r="BO12" s="116">
        <v>5</v>
      </c>
      <c r="BP12" s="117">
        <f>IF(Q12=0,"",IF(BO12=0,"",(BO12/Q12)))</f>
        <v>0.5</v>
      </c>
      <c r="BQ12" s="118">
        <v>2</v>
      </c>
      <c r="BR12" s="119">
        <f>IFERROR(BQ12/BO12,"-")</f>
        <v>0.4</v>
      </c>
      <c r="BS12" s="120">
        <v>72000</v>
      </c>
      <c r="BT12" s="121">
        <f>IFERROR(BS12/BO12,"-")</f>
        <v>14400</v>
      </c>
      <c r="BU12" s="122"/>
      <c r="BV12" s="122">
        <v>1</v>
      </c>
      <c r="BW12" s="122">
        <v>1</v>
      </c>
      <c r="BX12" s="123">
        <v>2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70000</v>
      </c>
      <c r="CR12" s="138">
        <v>64000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77</v>
      </c>
      <c r="F13" s="184" t="s">
        <v>60</v>
      </c>
      <c r="G13" s="184" t="s">
        <v>61</v>
      </c>
      <c r="H13" s="87" t="s">
        <v>81</v>
      </c>
      <c r="I13" s="87" t="s">
        <v>82</v>
      </c>
      <c r="J13" s="185" t="s">
        <v>64</v>
      </c>
      <c r="K13" s="176"/>
      <c r="L13" s="79">
        <v>35</v>
      </c>
      <c r="M13" s="79">
        <v>0</v>
      </c>
      <c r="N13" s="79">
        <v>97</v>
      </c>
      <c r="O13" s="88">
        <v>15</v>
      </c>
      <c r="P13" s="89">
        <v>0</v>
      </c>
      <c r="Q13" s="90">
        <f>O13+P13</f>
        <v>15</v>
      </c>
      <c r="R13" s="80">
        <f>IFERROR(Q13/N13,"-")</f>
        <v>0.15463917525773</v>
      </c>
      <c r="S13" s="79">
        <v>2</v>
      </c>
      <c r="T13" s="79">
        <v>4</v>
      </c>
      <c r="U13" s="80">
        <f>IFERROR(T13/(Q13),"-")</f>
        <v>0.26666666666667</v>
      </c>
      <c r="V13" s="81"/>
      <c r="W13" s="82">
        <v>2</v>
      </c>
      <c r="X13" s="80">
        <f>IF(Q13=0,"-",W13/Q13)</f>
        <v>0.13333333333333</v>
      </c>
      <c r="Y13" s="181">
        <v>91000</v>
      </c>
      <c r="Z13" s="182">
        <f>IFERROR(Y13/Q13,"-")</f>
        <v>6066.6666666667</v>
      </c>
      <c r="AA13" s="182">
        <f>IFERROR(Y13/W13,"-")</f>
        <v>45500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0.066666666666667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3</v>
      </c>
      <c r="AX13" s="104">
        <f>IF(Q13=0,"",IF(AW13=0,"",(AW13/Q13)))</f>
        <v>0.2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0.13333333333333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4</v>
      </c>
      <c r="BP13" s="117">
        <f>IF(Q13=0,"",IF(BO13=0,"",(BO13/Q13)))</f>
        <v>0.26666666666667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5</v>
      </c>
      <c r="BY13" s="124">
        <f>IF(Q13=0,"",IF(BX13=0,"",(BX13/Q13)))</f>
        <v>0.33333333333333</v>
      </c>
      <c r="BZ13" s="125">
        <v>2</v>
      </c>
      <c r="CA13" s="126">
        <f>IFERROR(BZ13/BX13,"-")</f>
        <v>0.4</v>
      </c>
      <c r="CB13" s="127">
        <v>91000</v>
      </c>
      <c r="CC13" s="128">
        <f>IFERROR(CB13/BX13,"-")</f>
        <v>18200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91000</v>
      </c>
      <c r="CR13" s="138">
        <v>71000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77</v>
      </c>
      <c r="F14" s="184" t="s">
        <v>60</v>
      </c>
      <c r="G14" s="184" t="s">
        <v>74</v>
      </c>
      <c r="H14" s="87"/>
      <c r="I14" s="87"/>
      <c r="J14" s="87"/>
      <c r="K14" s="176"/>
      <c r="L14" s="79">
        <v>49</v>
      </c>
      <c r="M14" s="79">
        <v>38</v>
      </c>
      <c r="N14" s="79">
        <v>16</v>
      </c>
      <c r="O14" s="88">
        <v>12</v>
      </c>
      <c r="P14" s="89">
        <v>0</v>
      </c>
      <c r="Q14" s="90">
        <f>O14+P14</f>
        <v>12</v>
      </c>
      <c r="R14" s="80">
        <f>IFERROR(Q14/N14,"-")</f>
        <v>0.75</v>
      </c>
      <c r="S14" s="79">
        <v>3</v>
      </c>
      <c r="T14" s="79">
        <v>2</v>
      </c>
      <c r="U14" s="80">
        <f>IFERROR(T14/(Q14),"-")</f>
        <v>0.16666666666667</v>
      </c>
      <c r="V14" s="81"/>
      <c r="W14" s="82">
        <v>4</v>
      </c>
      <c r="X14" s="80">
        <f>IF(Q14=0,"-",W14/Q14)</f>
        <v>0.33333333333333</v>
      </c>
      <c r="Y14" s="181">
        <v>110000</v>
      </c>
      <c r="Z14" s="182">
        <f>IFERROR(Y14/Q14,"-")</f>
        <v>9166.6666666667</v>
      </c>
      <c r="AA14" s="182">
        <f>IFERROR(Y14/W14,"-")</f>
        <v>27500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0.083333333333333</v>
      </c>
      <c r="BH14" s="109">
        <v>1</v>
      </c>
      <c r="BI14" s="111">
        <f>IFERROR(BH14/BF14,"-")</f>
        <v>1</v>
      </c>
      <c r="BJ14" s="112">
        <v>3000</v>
      </c>
      <c r="BK14" s="113">
        <f>IFERROR(BJ14/BF14,"-")</f>
        <v>3000</v>
      </c>
      <c r="BL14" s="114">
        <v>1</v>
      </c>
      <c r="BM14" s="114"/>
      <c r="BN14" s="114"/>
      <c r="BO14" s="116">
        <v>5</v>
      </c>
      <c r="BP14" s="117">
        <f>IF(Q14=0,"",IF(BO14=0,"",(BO14/Q14)))</f>
        <v>0.41666666666667</v>
      </c>
      <c r="BQ14" s="118">
        <v>2</v>
      </c>
      <c r="BR14" s="119">
        <f>IFERROR(BQ14/BO14,"-")</f>
        <v>0.4</v>
      </c>
      <c r="BS14" s="120">
        <v>99000</v>
      </c>
      <c r="BT14" s="121">
        <f>IFERROR(BS14/BO14,"-")</f>
        <v>19800</v>
      </c>
      <c r="BU14" s="122"/>
      <c r="BV14" s="122"/>
      <c r="BW14" s="122">
        <v>2</v>
      </c>
      <c r="BX14" s="123">
        <v>2</v>
      </c>
      <c r="BY14" s="124">
        <f>IF(Q14=0,"",IF(BX14=0,"",(BX14/Q14)))</f>
        <v>0.16666666666667</v>
      </c>
      <c r="BZ14" s="125">
        <v>1</v>
      </c>
      <c r="CA14" s="126">
        <f>IFERROR(BZ14/BX14,"-")</f>
        <v>0.5</v>
      </c>
      <c r="CB14" s="127">
        <v>5000</v>
      </c>
      <c r="CC14" s="128">
        <f>IFERROR(CB14/BX14,"-")</f>
        <v>2500</v>
      </c>
      <c r="CD14" s="129">
        <v>1</v>
      </c>
      <c r="CE14" s="129"/>
      <c r="CF14" s="129"/>
      <c r="CG14" s="130">
        <v>4</v>
      </c>
      <c r="CH14" s="131">
        <f>IF(Q14=0,"",IF(CG14=0,"",(CG14/Q14)))</f>
        <v>0.33333333333333</v>
      </c>
      <c r="CI14" s="132">
        <v>2</v>
      </c>
      <c r="CJ14" s="133">
        <f>IFERROR(CI14/CG14,"-")</f>
        <v>0.5</v>
      </c>
      <c r="CK14" s="134">
        <v>6000</v>
      </c>
      <c r="CL14" s="135">
        <f>IFERROR(CK14/CG14,"-")</f>
        <v>1500</v>
      </c>
      <c r="CM14" s="136">
        <v>2</v>
      </c>
      <c r="CN14" s="136"/>
      <c r="CO14" s="136"/>
      <c r="CP14" s="137">
        <v>4</v>
      </c>
      <c r="CQ14" s="138">
        <v>110000</v>
      </c>
      <c r="CR14" s="138">
        <v>88000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85</v>
      </c>
      <c r="F15" s="184" t="s">
        <v>86</v>
      </c>
      <c r="G15" s="184" t="s">
        <v>61</v>
      </c>
      <c r="H15" s="87" t="s">
        <v>81</v>
      </c>
      <c r="I15" s="87" t="s">
        <v>82</v>
      </c>
      <c r="J15" s="186" t="s">
        <v>87</v>
      </c>
      <c r="K15" s="176"/>
      <c r="L15" s="79">
        <v>15</v>
      </c>
      <c r="M15" s="79">
        <v>0</v>
      </c>
      <c r="N15" s="79">
        <v>48</v>
      </c>
      <c r="O15" s="88">
        <v>6</v>
      </c>
      <c r="P15" s="89">
        <v>0</v>
      </c>
      <c r="Q15" s="90">
        <f>O15+P15</f>
        <v>6</v>
      </c>
      <c r="R15" s="80">
        <f>IFERROR(Q15/N15,"-")</f>
        <v>0.125</v>
      </c>
      <c r="S15" s="79">
        <v>1</v>
      </c>
      <c r="T15" s="79">
        <v>1</v>
      </c>
      <c r="U15" s="80">
        <f>IFERROR(T15/(Q15),"-")</f>
        <v>0.16666666666667</v>
      </c>
      <c r="V15" s="81"/>
      <c r="W15" s="82">
        <v>1</v>
      </c>
      <c r="X15" s="80">
        <f>IF(Q15=0,"-",W15/Q15)</f>
        <v>0.16666666666667</v>
      </c>
      <c r="Y15" s="181">
        <v>43039</v>
      </c>
      <c r="Z15" s="182">
        <f>IFERROR(Y15/Q15,"-")</f>
        <v>7173.1666666667</v>
      </c>
      <c r="AA15" s="182">
        <f>IFERROR(Y15/W15,"-")</f>
        <v>43039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0.33333333333333</v>
      </c>
      <c r="BZ15" s="125">
        <v>2</v>
      </c>
      <c r="CA15" s="126">
        <f>IFERROR(BZ15/BX15,"-")</f>
        <v>1</v>
      </c>
      <c r="CB15" s="127">
        <v>46039</v>
      </c>
      <c r="CC15" s="128">
        <f>IFERROR(CB15/BX15,"-")</f>
        <v>23019.5</v>
      </c>
      <c r="CD15" s="129">
        <v>1</v>
      </c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43039</v>
      </c>
      <c r="CR15" s="138">
        <v>43039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85</v>
      </c>
      <c r="F16" s="184" t="s">
        <v>86</v>
      </c>
      <c r="G16" s="184" t="s">
        <v>74</v>
      </c>
      <c r="H16" s="87"/>
      <c r="I16" s="87"/>
      <c r="J16" s="87"/>
      <c r="K16" s="176"/>
      <c r="L16" s="79">
        <v>46</v>
      </c>
      <c r="M16" s="79">
        <v>23</v>
      </c>
      <c r="N16" s="79">
        <v>13</v>
      </c>
      <c r="O16" s="88">
        <v>6</v>
      </c>
      <c r="P16" s="89">
        <v>0</v>
      </c>
      <c r="Q16" s="90">
        <f>O16+P16</f>
        <v>6</v>
      </c>
      <c r="R16" s="80">
        <f>IFERROR(Q16/N16,"-")</f>
        <v>0.46153846153846</v>
      </c>
      <c r="S16" s="79">
        <v>0</v>
      </c>
      <c r="T16" s="79">
        <v>1</v>
      </c>
      <c r="U16" s="80">
        <f>IFERROR(T16/(Q16),"-")</f>
        <v>0.16666666666667</v>
      </c>
      <c r="V16" s="81"/>
      <c r="W16" s="82">
        <v>1</v>
      </c>
      <c r="X16" s="80">
        <f>IF(Q16=0,"-",W16/Q16)</f>
        <v>0.16666666666667</v>
      </c>
      <c r="Y16" s="181">
        <v>19000</v>
      </c>
      <c r="Z16" s="182">
        <f>IFERROR(Y16/Q16,"-")</f>
        <v>3166.6666666667</v>
      </c>
      <c r="AA16" s="182">
        <f>IFERROR(Y16/W16,"-")</f>
        <v>19000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0.33333333333333</v>
      </c>
      <c r="BZ16" s="125">
        <v>1</v>
      </c>
      <c r="CA16" s="126">
        <f>IFERROR(BZ16/BX16,"-")</f>
        <v>0.5</v>
      </c>
      <c r="CB16" s="127">
        <v>19000</v>
      </c>
      <c r="CC16" s="128">
        <f>IFERROR(CB16/BX16,"-")</f>
        <v>9500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19000</v>
      </c>
      <c r="CR16" s="138">
        <v>19000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1.84</v>
      </c>
      <c r="B17" s="184" t="s">
        <v>89</v>
      </c>
      <c r="C17" s="184" t="s">
        <v>58</v>
      </c>
      <c r="D17" s="184"/>
      <c r="E17" s="184" t="s">
        <v>90</v>
      </c>
      <c r="F17" s="184" t="s">
        <v>91</v>
      </c>
      <c r="G17" s="184" t="s">
        <v>61</v>
      </c>
      <c r="H17" s="87" t="s">
        <v>62</v>
      </c>
      <c r="I17" s="87" t="s">
        <v>92</v>
      </c>
      <c r="J17" s="87" t="s">
        <v>93</v>
      </c>
      <c r="K17" s="176">
        <v>400000</v>
      </c>
      <c r="L17" s="79">
        <v>27</v>
      </c>
      <c r="M17" s="79">
        <v>0</v>
      </c>
      <c r="N17" s="79">
        <v>151</v>
      </c>
      <c r="O17" s="88">
        <v>10</v>
      </c>
      <c r="P17" s="89">
        <v>1</v>
      </c>
      <c r="Q17" s="90">
        <f>O17+P17</f>
        <v>11</v>
      </c>
      <c r="R17" s="80">
        <f>IFERROR(Q17/N17,"-")</f>
        <v>0.072847682119205</v>
      </c>
      <c r="S17" s="79">
        <v>2</v>
      </c>
      <c r="T17" s="79">
        <v>3</v>
      </c>
      <c r="U17" s="80">
        <f>IFERROR(T17/(Q17),"-")</f>
        <v>0.27272727272727</v>
      </c>
      <c r="V17" s="81">
        <f>IFERROR(K17/SUM(Q17:Q21),"-")</f>
        <v>7843.137254902</v>
      </c>
      <c r="W17" s="82">
        <v>1</v>
      </c>
      <c r="X17" s="80">
        <f>IF(Q17=0,"-",W17/Q17)</f>
        <v>0.090909090909091</v>
      </c>
      <c r="Y17" s="181">
        <v>3000</v>
      </c>
      <c r="Z17" s="182">
        <f>IFERROR(Y17/Q17,"-")</f>
        <v>272.72727272727</v>
      </c>
      <c r="AA17" s="182">
        <f>IFERROR(Y17/W17,"-")</f>
        <v>3000</v>
      </c>
      <c r="AB17" s="176">
        <f>SUM(Y17:Y21)-SUM(K17:K21)</f>
        <v>336000</v>
      </c>
      <c r="AC17" s="83">
        <f>SUM(Y17:Y21)/SUM(K17:K21)</f>
        <v>1.84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4</v>
      </c>
      <c r="AX17" s="104">
        <f>IF(Q17=0,"",IF(AW17=0,"",(AW17/Q17)))</f>
        <v>0.36363636363636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3</v>
      </c>
      <c r="BG17" s="110">
        <f>IF(Q17=0,"",IF(BF17=0,"",(BF17/Q17)))</f>
        <v>0.27272727272727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0.27272727272727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0.090909090909091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95</v>
      </c>
      <c r="F18" s="184" t="s">
        <v>96</v>
      </c>
      <c r="G18" s="184" t="s">
        <v>61</v>
      </c>
      <c r="H18" s="87"/>
      <c r="I18" s="87" t="s">
        <v>92</v>
      </c>
      <c r="J18" s="87"/>
      <c r="K18" s="176"/>
      <c r="L18" s="79">
        <v>17</v>
      </c>
      <c r="M18" s="79">
        <v>0</v>
      </c>
      <c r="N18" s="79">
        <v>72</v>
      </c>
      <c r="O18" s="88">
        <v>5</v>
      </c>
      <c r="P18" s="89">
        <v>0</v>
      </c>
      <c r="Q18" s="90">
        <f>O18+P18</f>
        <v>5</v>
      </c>
      <c r="R18" s="80">
        <f>IFERROR(Q18/N18,"-")</f>
        <v>0.069444444444444</v>
      </c>
      <c r="S18" s="79">
        <v>0</v>
      </c>
      <c r="T18" s="79">
        <v>2</v>
      </c>
      <c r="U18" s="80">
        <f>IFERROR(T18/(Q18),"-")</f>
        <v>0.4</v>
      </c>
      <c r="V18" s="81"/>
      <c r="W18" s="82">
        <v>1</v>
      </c>
      <c r="X18" s="80">
        <f>IF(Q18=0,"-",W18/Q18)</f>
        <v>0.2</v>
      </c>
      <c r="Y18" s="181">
        <v>19000</v>
      </c>
      <c r="Z18" s="182">
        <f>IFERROR(Y18/Q18,"-")</f>
        <v>3800</v>
      </c>
      <c r="AA18" s="182">
        <f>IFERROR(Y18/W18,"-")</f>
        <v>19000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0.4</v>
      </c>
      <c r="BH18" s="109">
        <v>1</v>
      </c>
      <c r="BI18" s="111">
        <f>IFERROR(BH18/BF18,"-")</f>
        <v>0.5</v>
      </c>
      <c r="BJ18" s="112">
        <v>19000</v>
      </c>
      <c r="BK18" s="113">
        <f>IFERROR(BJ18/BF18,"-")</f>
        <v>9500</v>
      </c>
      <c r="BL18" s="114"/>
      <c r="BM18" s="114"/>
      <c r="BN18" s="114">
        <v>1</v>
      </c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2</v>
      </c>
      <c r="BY18" s="124">
        <f>IF(Q18=0,"",IF(BX18=0,"",(BX18/Q18)))</f>
        <v>0.4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19000</v>
      </c>
      <c r="CR18" s="138">
        <v>19000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98</v>
      </c>
      <c r="F19" s="184" t="s">
        <v>99</v>
      </c>
      <c r="G19" s="184" t="s">
        <v>61</v>
      </c>
      <c r="H19" s="87"/>
      <c r="I19" s="87" t="s">
        <v>92</v>
      </c>
      <c r="J19" s="87"/>
      <c r="K19" s="176"/>
      <c r="L19" s="79">
        <v>32</v>
      </c>
      <c r="M19" s="79">
        <v>0</v>
      </c>
      <c r="N19" s="79">
        <v>157</v>
      </c>
      <c r="O19" s="88">
        <v>11</v>
      </c>
      <c r="P19" s="89">
        <v>0</v>
      </c>
      <c r="Q19" s="90">
        <f>O19+P19</f>
        <v>11</v>
      </c>
      <c r="R19" s="80">
        <f>IFERROR(Q19/N19,"-")</f>
        <v>0.070063694267516</v>
      </c>
      <c r="S19" s="79">
        <v>1</v>
      </c>
      <c r="T19" s="79">
        <v>3</v>
      </c>
      <c r="U19" s="80">
        <f>IFERROR(T19/(Q19),"-")</f>
        <v>0.27272727272727</v>
      </c>
      <c r="V19" s="81"/>
      <c r="W19" s="82">
        <v>4</v>
      </c>
      <c r="X19" s="80">
        <f>IF(Q19=0,"-",W19/Q19)</f>
        <v>0.36363636363636</v>
      </c>
      <c r="Y19" s="181">
        <v>103000</v>
      </c>
      <c r="Z19" s="182">
        <f>IFERROR(Y19/Q19,"-")</f>
        <v>9363.6363636364</v>
      </c>
      <c r="AA19" s="182">
        <f>IFERROR(Y19/W19,"-")</f>
        <v>25750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0.090909090909091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0.090909090909091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0.18181818181818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0.27272727272727</v>
      </c>
      <c r="BQ19" s="118">
        <v>2</v>
      </c>
      <c r="BR19" s="119">
        <f>IFERROR(BQ19/BO19,"-")</f>
        <v>0.66666666666667</v>
      </c>
      <c r="BS19" s="120">
        <v>13000</v>
      </c>
      <c r="BT19" s="121">
        <f>IFERROR(BS19/BO19,"-")</f>
        <v>4333.3333333333</v>
      </c>
      <c r="BU19" s="122">
        <v>1</v>
      </c>
      <c r="BV19" s="122">
        <v>1</v>
      </c>
      <c r="BW19" s="122"/>
      <c r="BX19" s="123">
        <v>3</v>
      </c>
      <c r="BY19" s="124">
        <f>IF(Q19=0,"",IF(BX19=0,"",(BX19/Q19)))</f>
        <v>0.27272727272727</v>
      </c>
      <c r="BZ19" s="125">
        <v>1</v>
      </c>
      <c r="CA19" s="126">
        <f>IFERROR(BZ19/BX19,"-")</f>
        <v>0.33333333333333</v>
      </c>
      <c r="CB19" s="127">
        <v>70000</v>
      </c>
      <c r="CC19" s="128">
        <f>IFERROR(CB19/BX19,"-")</f>
        <v>23333.333333333</v>
      </c>
      <c r="CD19" s="129"/>
      <c r="CE19" s="129"/>
      <c r="CF19" s="129">
        <v>1</v>
      </c>
      <c r="CG19" s="130">
        <v>1</v>
      </c>
      <c r="CH19" s="131">
        <f>IF(Q19=0,"",IF(CG19=0,"",(CG19/Q19)))</f>
        <v>0.090909090909091</v>
      </c>
      <c r="CI19" s="132">
        <v>1</v>
      </c>
      <c r="CJ19" s="133">
        <f>IFERROR(CI19/CG19,"-")</f>
        <v>1</v>
      </c>
      <c r="CK19" s="134">
        <v>20000</v>
      </c>
      <c r="CL19" s="135">
        <f>IFERROR(CK19/CG19,"-")</f>
        <v>20000</v>
      </c>
      <c r="CM19" s="136"/>
      <c r="CN19" s="136"/>
      <c r="CO19" s="136">
        <v>1</v>
      </c>
      <c r="CP19" s="137">
        <v>4</v>
      </c>
      <c r="CQ19" s="138">
        <v>103000</v>
      </c>
      <c r="CR19" s="138">
        <v>70000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101</v>
      </c>
      <c r="F20" s="184" t="s">
        <v>102</v>
      </c>
      <c r="G20" s="184" t="s">
        <v>61</v>
      </c>
      <c r="H20" s="87"/>
      <c r="I20" s="87" t="s">
        <v>92</v>
      </c>
      <c r="J20" s="87"/>
      <c r="K20" s="176"/>
      <c r="L20" s="79">
        <v>9</v>
      </c>
      <c r="M20" s="79">
        <v>0</v>
      </c>
      <c r="N20" s="79">
        <v>55</v>
      </c>
      <c r="O20" s="88">
        <v>6</v>
      </c>
      <c r="P20" s="89">
        <v>0</v>
      </c>
      <c r="Q20" s="90">
        <f>O20+P20</f>
        <v>6</v>
      </c>
      <c r="R20" s="80">
        <f>IFERROR(Q20/N20,"-")</f>
        <v>0.10909090909091</v>
      </c>
      <c r="S20" s="79">
        <v>2</v>
      </c>
      <c r="T20" s="79">
        <v>2</v>
      </c>
      <c r="U20" s="80">
        <f>IFERROR(T20/(Q20),"-")</f>
        <v>0.33333333333333</v>
      </c>
      <c r="V20" s="81"/>
      <c r="W20" s="82">
        <v>1</v>
      </c>
      <c r="X20" s="80">
        <f>IF(Q20=0,"-",W20/Q20)</f>
        <v>0.16666666666667</v>
      </c>
      <c r="Y20" s="181">
        <v>5000</v>
      </c>
      <c r="Z20" s="182">
        <f>IFERROR(Y20/Q20,"-")</f>
        <v>833.33333333333</v>
      </c>
      <c r="AA20" s="182">
        <f>IFERROR(Y20/W20,"-")</f>
        <v>5000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0.16666666666667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0.33333333333333</v>
      </c>
      <c r="BQ20" s="118">
        <v>1</v>
      </c>
      <c r="BR20" s="119">
        <f>IFERROR(BQ20/BO20,"-")</f>
        <v>0.5</v>
      </c>
      <c r="BS20" s="120">
        <v>5000</v>
      </c>
      <c r="BT20" s="121">
        <f>IFERROR(BS20/BO20,"-")</f>
        <v>2500</v>
      </c>
      <c r="BU20" s="122">
        <v>1</v>
      </c>
      <c r="BV20" s="122"/>
      <c r="BW20" s="122"/>
      <c r="BX20" s="123">
        <v>1</v>
      </c>
      <c r="BY20" s="124">
        <f>IF(Q20=0,"",IF(BX20=0,"",(BX20/Q20)))</f>
        <v>0.16666666666667</v>
      </c>
      <c r="BZ20" s="125">
        <v>1</v>
      </c>
      <c r="CA20" s="126">
        <f>IFERROR(BZ20/BX20,"-")</f>
        <v>1</v>
      </c>
      <c r="CB20" s="127">
        <v>157000</v>
      </c>
      <c r="CC20" s="128">
        <f>IFERROR(CB20/BX20,"-")</f>
        <v>157000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5000</v>
      </c>
      <c r="CR20" s="138">
        <v>157000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103</v>
      </c>
      <c r="C21" s="184" t="s">
        <v>58</v>
      </c>
      <c r="D21" s="184"/>
      <c r="E21" s="184" t="s">
        <v>73</v>
      </c>
      <c r="F21" s="184" t="s">
        <v>73</v>
      </c>
      <c r="G21" s="184" t="s">
        <v>74</v>
      </c>
      <c r="H21" s="87"/>
      <c r="I21" s="87"/>
      <c r="J21" s="87"/>
      <c r="K21" s="176"/>
      <c r="L21" s="79">
        <v>191</v>
      </c>
      <c r="M21" s="79">
        <v>108</v>
      </c>
      <c r="N21" s="79">
        <v>44</v>
      </c>
      <c r="O21" s="88">
        <v>18</v>
      </c>
      <c r="P21" s="89">
        <v>0</v>
      </c>
      <c r="Q21" s="90">
        <f>O21+P21</f>
        <v>18</v>
      </c>
      <c r="R21" s="80">
        <f>IFERROR(Q21/N21,"-")</f>
        <v>0.40909090909091</v>
      </c>
      <c r="S21" s="79">
        <v>1</v>
      </c>
      <c r="T21" s="79">
        <v>1</v>
      </c>
      <c r="U21" s="80">
        <f>IFERROR(T21/(Q21),"-")</f>
        <v>0.055555555555556</v>
      </c>
      <c r="V21" s="81"/>
      <c r="W21" s="82">
        <v>4</v>
      </c>
      <c r="X21" s="80">
        <f>IF(Q21=0,"-",W21/Q21)</f>
        <v>0.22222222222222</v>
      </c>
      <c r="Y21" s="181">
        <v>606000</v>
      </c>
      <c r="Z21" s="182">
        <f>IFERROR(Y21/Q21,"-")</f>
        <v>33666.666666667</v>
      </c>
      <c r="AA21" s="182">
        <f>IFERROR(Y21/W21,"-")</f>
        <v>151500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0.055555555555556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2</v>
      </c>
      <c r="BG21" s="110">
        <f>IF(Q21=0,"",IF(BF21=0,"",(BF21/Q21)))</f>
        <v>0.11111111111111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7</v>
      </c>
      <c r="BP21" s="117">
        <f>IF(Q21=0,"",IF(BO21=0,"",(BO21/Q21)))</f>
        <v>0.38888888888889</v>
      </c>
      <c r="BQ21" s="118">
        <v>3</v>
      </c>
      <c r="BR21" s="119">
        <f>IFERROR(BQ21/BO21,"-")</f>
        <v>0.42857142857143</v>
      </c>
      <c r="BS21" s="120">
        <v>21000</v>
      </c>
      <c r="BT21" s="121">
        <f>IFERROR(BS21/BO21,"-")</f>
        <v>3000</v>
      </c>
      <c r="BU21" s="122">
        <v>1</v>
      </c>
      <c r="BV21" s="122">
        <v>2</v>
      </c>
      <c r="BW21" s="122"/>
      <c r="BX21" s="123">
        <v>6</v>
      </c>
      <c r="BY21" s="124">
        <f>IF(Q21=0,"",IF(BX21=0,"",(BX21/Q21)))</f>
        <v>0.33333333333333</v>
      </c>
      <c r="BZ21" s="125">
        <v>3</v>
      </c>
      <c r="CA21" s="126">
        <f>IFERROR(BZ21/BX21,"-")</f>
        <v>0.5</v>
      </c>
      <c r="CB21" s="127">
        <v>579000</v>
      </c>
      <c r="CC21" s="128">
        <f>IFERROR(CB21/BX21,"-")</f>
        <v>96500</v>
      </c>
      <c r="CD21" s="129"/>
      <c r="CE21" s="129">
        <v>1</v>
      </c>
      <c r="CF21" s="129">
        <v>2</v>
      </c>
      <c r="CG21" s="130">
        <v>2</v>
      </c>
      <c r="CH21" s="131">
        <f>IF(Q21=0,"",IF(CG21=0,"",(CG21/Q21)))</f>
        <v>0.11111111111111</v>
      </c>
      <c r="CI21" s="132">
        <v>1</v>
      </c>
      <c r="CJ21" s="133">
        <f>IFERROR(CI21/CG21,"-")</f>
        <v>0.5</v>
      </c>
      <c r="CK21" s="134">
        <v>19000</v>
      </c>
      <c r="CL21" s="135">
        <f>IFERROR(CK21/CG21,"-")</f>
        <v>9500</v>
      </c>
      <c r="CM21" s="136"/>
      <c r="CN21" s="136"/>
      <c r="CO21" s="136">
        <v>1</v>
      </c>
      <c r="CP21" s="137">
        <v>4</v>
      </c>
      <c r="CQ21" s="138">
        <v>606000</v>
      </c>
      <c r="CR21" s="138">
        <v>490000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0.98</v>
      </c>
      <c r="B22" s="184" t="s">
        <v>104</v>
      </c>
      <c r="C22" s="184" t="s">
        <v>58</v>
      </c>
      <c r="D22" s="184"/>
      <c r="E22" s="184" t="s">
        <v>90</v>
      </c>
      <c r="F22" s="184" t="s">
        <v>91</v>
      </c>
      <c r="G22" s="184" t="s">
        <v>61</v>
      </c>
      <c r="H22" s="87" t="s">
        <v>66</v>
      </c>
      <c r="I22" s="87" t="s">
        <v>92</v>
      </c>
      <c r="J22" s="87" t="s">
        <v>93</v>
      </c>
      <c r="K22" s="176">
        <v>400000</v>
      </c>
      <c r="L22" s="79">
        <v>29</v>
      </c>
      <c r="M22" s="79">
        <v>0</v>
      </c>
      <c r="N22" s="79">
        <v>136</v>
      </c>
      <c r="O22" s="88">
        <v>10</v>
      </c>
      <c r="P22" s="89">
        <v>0</v>
      </c>
      <c r="Q22" s="90">
        <f>O22+P22</f>
        <v>10</v>
      </c>
      <c r="R22" s="80">
        <f>IFERROR(Q22/N22,"-")</f>
        <v>0.073529411764706</v>
      </c>
      <c r="S22" s="79">
        <v>0</v>
      </c>
      <c r="T22" s="79">
        <v>0</v>
      </c>
      <c r="U22" s="80">
        <f>IFERROR(T22/(Q22),"-")</f>
        <v>0</v>
      </c>
      <c r="V22" s="81">
        <f>IFERROR(K22/SUM(Q22:Q26),"-")</f>
        <v>5263.1578947368</v>
      </c>
      <c r="W22" s="82">
        <v>2</v>
      </c>
      <c r="X22" s="80">
        <f>IF(Q22=0,"-",W22/Q22)</f>
        <v>0.2</v>
      </c>
      <c r="Y22" s="181">
        <v>8000</v>
      </c>
      <c r="Z22" s="182">
        <f>IFERROR(Y22/Q22,"-")</f>
        <v>800</v>
      </c>
      <c r="AA22" s="182">
        <f>IFERROR(Y22/W22,"-")</f>
        <v>4000</v>
      </c>
      <c r="AB22" s="176">
        <f>SUM(Y22:Y26)-SUM(K22:K26)</f>
        <v>-8000</v>
      </c>
      <c r="AC22" s="83">
        <f>SUM(Y22:Y26)/SUM(K22:K26)</f>
        <v>0.98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2</v>
      </c>
      <c r="AX22" s="104">
        <f>IF(Q22=0,"",IF(AW22=0,"",(AW22/Q22)))</f>
        <v>0.2</v>
      </c>
      <c r="AY22" s="103">
        <v>1</v>
      </c>
      <c r="AZ22" s="105">
        <f>IFERROR(AY22/AW22,"-")</f>
        <v>0.5</v>
      </c>
      <c r="BA22" s="106">
        <v>5000</v>
      </c>
      <c r="BB22" s="107">
        <f>IFERROR(BA22/AW22,"-")</f>
        <v>2500</v>
      </c>
      <c r="BC22" s="108">
        <v>1</v>
      </c>
      <c r="BD22" s="108"/>
      <c r="BE22" s="108"/>
      <c r="BF22" s="109">
        <v>1</v>
      </c>
      <c r="BG22" s="110">
        <f>IF(Q22=0,"",IF(BF22=0,"",(BF22/Q22)))</f>
        <v>0.1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5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0.2</v>
      </c>
      <c r="BZ22" s="125">
        <v>1</v>
      </c>
      <c r="CA22" s="126">
        <f>IFERROR(BZ22/BX22,"-")</f>
        <v>0.5</v>
      </c>
      <c r="CB22" s="127">
        <v>3000</v>
      </c>
      <c r="CC22" s="128">
        <f>IFERROR(CB22/BX22,"-")</f>
        <v>1500</v>
      </c>
      <c r="CD22" s="129">
        <v>1</v>
      </c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8000</v>
      </c>
      <c r="CR22" s="138">
        <v>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95</v>
      </c>
      <c r="F23" s="184" t="s">
        <v>96</v>
      </c>
      <c r="G23" s="184" t="s">
        <v>61</v>
      </c>
      <c r="H23" s="87"/>
      <c r="I23" s="87" t="s">
        <v>92</v>
      </c>
      <c r="J23" s="87"/>
      <c r="K23" s="176"/>
      <c r="L23" s="79">
        <v>18</v>
      </c>
      <c r="M23" s="79">
        <v>0</v>
      </c>
      <c r="N23" s="79">
        <v>78</v>
      </c>
      <c r="O23" s="88">
        <v>5</v>
      </c>
      <c r="P23" s="89">
        <v>0</v>
      </c>
      <c r="Q23" s="90">
        <f>O23+P23</f>
        <v>5</v>
      </c>
      <c r="R23" s="80">
        <f>IFERROR(Q23/N23,"-")</f>
        <v>0.064102564102564</v>
      </c>
      <c r="S23" s="79">
        <v>1</v>
      </c>
      <c r="T23" s="79">
        <v>2</v>
      </c>
      <c r="U23" s="80">
        <f>IFERROR(T23/(Q23),"-")</f>
        <v>0.4</v>
      </c>
      <c r="V23" s="81"/>
      <c r="W23" s="82">
        <v>1</v>
      </c>
      <c r="X23" s="80">
        <f>IF(Q23=0,"-",W23/Q23)</f>
        <v>0.2</v>
      </c>
      <c r="Y23" s="181">
        <v>74000</v>
      </c>
      <c r="Z23" s="182">
        <f>IFERROR(Y23/Q23,"-")</f>
        <v>14800</v>
      </c>
      <c r="AA23" s="182">
        <f>IFERROR(Y23/W23,"-")</f>
        <v>74000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2</v>
      </c>
      <c r="AO23" s="98">
        <f>IF(Q23=0,"",IF(AN23=0,"",(AN23/Q23)))</f>
        <v>0.4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0.2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0.2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0.2</v>
      </c>
      <c r="BZ23" s="125">
        <v>1</v>
      </c>
      <c r="CA23" s="126">
        <f>IFERROR(BZ23/BX23,"-")</f>
        <v>1</v>
      </c>
      <c r="CB23" s="127">
        <v>74000</v>
      </c>
      <c r="CC23" s="128">
        <f>IFERROR(CB23/BX23,"-")</f>
        <v>74000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74000</v>
      </c>
      <c r="CR23" s="138">
        <v>74000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106</v>
      </c>
      <c r="C24" s="184" t="s">
        <v>58</v>
      </c>
      <c r="D24" s="184"/>
      <c r="E24" s="184" t="s">
        <v>98</v>
      </c>
      <c r="F24" s="184" t="s">
        <v>99</v>
      </c>
      <c r="G24" s="184" t="s">
        <v>61</v>
      </c>
      <c r="H24" s="87"/>
      <c r="I24" s="87" t="s">
        <v>92</v>
      </c>
      <c r="J24" s="87"/>
      <c r="K24" s="176"/>
      <c r="L24" s="79">
        <v>36</v>
      </c>
      <c r="M24" s="79">
        <v>0</v>
      </c>
      <c r="N24" s="79">
        <v>143</v>
      </c>
      <c r="O24" s="88">
        <v>10</v>
      </c>
      <c r="P24" s="89">
        <v>0</v>
      </c>
      <c r="Q24" s="90">
        <f>O24+P24</f>
        <v>10</v>
      </c>
      <c r="R24" s="80">
        <f>IFERROR(Q24/N24,"-")</f>
        <v>0.06993006993007</v>
      </c>
      <c r="S24" s="79">
        <v>0</v>
      </c>
      <c r="T24" s="79">
        <v>4</v>
      </c>
      <c r="U24" s="80">
        <f>IFERROR(T24/(Q24),"-")</f>
        <v>0.4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4</v>
      </c>
      <c r="BG24" s="110">
        <f>IF(Q24=0,"",IF(BF24=0,"",(BF24/Q24)))</f>
        <v>0.4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3</v>
      </c>
      <c r="BY24" s="124">
        <f>IF(Q24=0,"",IF(BX24=0,"",(BX24/Q24)))</f>
        <v>0.3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101</v>
      </c>
      <c r="F25" s="184" t="s">
        <v>102</v>
      </c>
      <c r="G25" s="184" t="s">
        <v>61</v>
      </c>
      <c r="H25" s="87"/>
      <c r="I25" s="87" t="s">
        <v>92</v>
      </c>
      <c r="J25" s="87"/>
      <c r="K25" s="176"/>
      <c r="L25" s="79">
        <v>7</v>
      </c>
      <c r="M25" s="79">
        <v>0</v>
      </c>
      <c r="N25" s="79">
        <v>46</v>
      </c>
      <c r="O25" s="88">
        <v>2</v>
      </c>
      <c r="P25" s="89">
        <v>0</v>
      </c>
      <c r="Q25" s="90">
        <f>O25+P25</f>
        <v>2</v>
      </c>
      <c r="R25" s="80">
        <f>IFERROR(Q25/N25,"-")</f>
        <v>0.043478260869565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108</v>
      </c>
      <c r="C26" s="184" t="s">
        <v>58</v>
      </c>
      <c r="D26" s="184"/>
      <c r="E26" s="184" t="s">
        <v>73</v>
      </c>
      <c r="F26" s="184" t="s">
        <v>73</v>
      </c>
      <c r="G26" s="184" t="s">
        <v>74</v>
      </c>
      <c r="H26" s="87"/>
      <c r="I26" s="87"/>
      <c r="J26" s="87"/>
      <c r="K26" s="176"/>
      <c r="L26" s="79">
        <v>418</v>
      </c>
      <c r="M26" s="79">
        <v>164</v>
      </c>
      <c r="N26" s="79">
        <v>213</v>
      </c>
      <c r="O26" s="88">
        <v>48</v>
      </c>
      <c r="P26" s="89">
        <v>1</v>
      </c>
      <c r="Q26" s="90">
        <f>O26+P26</f>
        <v>49</v>
      </c>
      <c r="R26" s="80">
        <f>IFERROR(Q26/N26,"-")</f>
        <v>0.23004694835681</v>
      </c>
      <c r="S26" s="79">
        <v>0</v>
      </c>
      <c r="T26" s="79">
        <v>7</v>
      </c>
      <c r="U26" s="80">
        <f>IFERROR(T26/(Q26),"-")</f>
        <v>0.14285714285714</v>
      </c>
      <c r="V26" s="81"/>
      <c r="W26" s="82">
        <v>8</v>
      </c>
      <c r="X26" s="80">
        <f>IF(Q26=0,"-",W26/Q26)</f>
        <v>0.16326530612245</v>
      </c>
      <c r="Y26" s="181">
        <v>310000</v>
      </c>
      <c r="Z26" s="182">
        <f>IFERROR(Y26/Q26,"-")</f>
        <v>6326.5306122449</v>
      </c>
      <c r="AA26" s="182">
        <f>IFERROR(Y26/W26,"-")</f>
        <v>38750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3</v>
      </c>
      <c r="AX26" s="104">
        <f>IF(Q26=0,"",IF(AW26=0,"",(AW26/Q26)))</f>
        <v>0.061224489795918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12</v>
      </c>
      <c r="BG26" s="110">
        <f>IF(Q26=0,"",IF(BF26=0,"",(BF26/Q26)))</f>
        <v>0.24489795918367</v>
      </c>
      <c r="BH26" s="109">
        <v>1</v>
      </c>
      <c r="BI26" s="111">
        <f>IFERROR(BH26/BF26,"-")</f>
        <v>0.083333333333333</v>
      </c>
      <c r="BJ26" s="112">
        <v>5000</v>
      </c>
      <c r="BK26" s="113">
        <f>IFERROR(BJ26/BF26,"-")</f>
        <v>416.66666666667</v>
      </c>
      <c r="BL26" s="114">
        <v>1</v>
      </c>
      <c r="BM26" s="114"/>
      <c r="BN26" s="114"/>
      <c r="BO26" s="116">
        <v>14</v>
      </c>
      <c r="BP26" s="117">
        <f>IF(Q26=0,"",IF(BO26=0,"",(BO26/Q26)))</f>
        <v>0.28571428571429</v>
      </c>
      <c r="BQ26" s="118">
        <v>2</v>
      </c>
      <c r="BR26" s="119">
        <f>IFERROR(BQ26/BO26,"-")</f>
        <v>0.14285714285714</v>
      </c>
      <c r="BS26" s="120">
        <v>108000</v>
      </c>
      <c r="BT26" s="121">
        <f>IFERROR(BS26/BO26,"-")</f>
        <v>7714.2857142857</v>
      </c>
      <c r="BU26" s="122"/>
      <c r="BV26" s="122"/>
      <c r="BW26" s="122">
        <v>2</v>
      </c>
      <c r="BX26" s="123">
        <v>17</v>
      </c>
      <c r="BY26" s="124">
        <f>IF(Q26=0,"",IF(BX26=0,"",(BX26/Q26)))</f>
        <v>0.3469387755102</v>
      </c>
      <c r="BZ26" s="125">
        <v>7</v>
      </c>
      <c r="CA26" s="126">
        <f>IFERROR(BZ26/BX26,"-")</f>
        <v>0.41176470588235</v>
      </c>
      <c r="CB26" s="127">
        <v>226500</v>
      </c>
      <c r="CC26" s="128">
        <f>IFERROR(CB26/BX26,"-")</f>
        <v>13323.529411765</v>
      </c>
      <c r="CD26" s="129">
        <v>4</v>
      </c>
      <c r="CE26" s="129"/>
      <c r="CF26" s="129">
        <v>3</v>
      </c>
      <c r="CG26" s="130">
        <v>3</v>
      </c>
      <c r="CH26" s="131">
        <f>IF(Q26=0,"",IF(CG26=0,"",(CG26/Q26)))</f>
        <v>0.061224489795918</v>
      </c>
      <c r="CI26" s="132">
        <v>1</v>
      </c>
      <c r="CJ26" s="133">
        <f>IFERROR(CI26/CG26,"-")</f>
        <v>0.33333333333333</v>
      </c>
      <c r="CK26" s="134">
        <v>10000</v>
      </c>
      <c r="CL26" s="135">
        <f>IFERROR(CK26/CG26,"-")</f>
        <v>3333.3333333333</v>
      </c>
      <c r="CM26" s="136">
        <v>1</v>
      </c>
      <c r="CN26" s="136"/>
      <c r="CO26" s="136"/>
      <c r="CP26" s="137">
        <v>8</v>
      </c>
      <c r="CQ26" s="138">
        <v>310000</v>
      </c>
      <c r="CR26" s="138">
        <v>155000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3.552</v>
      </c>
      <c r="B27" s="184" t="s">
        <v>109</v>
      </c>
      <c r="C27" s="184" t="s">
        <v>58</v>
      </c>
      <c r="D27" s="184"/>
      <c r="E27" s="184" t="s">
        <v>90</v>
      </c>
      <c r="F27" s="184" t="s">
        <v>91</v>
      </c>
      <c r="G27" s="184" t="s">
        <v>61</v>
      </c>
      <c r="H27" s="87" t="s">
        <v>110</v>
      </c>
      <c r="I27" s="87" t="s">
        <v>111</v>
      </c>
      <c r="J27" s="87" t="s">
        <v>112</v>
      </c>
      <c r="K27" s="176">
        <v>125000</v>
      </c>
      <c r="L27" s="79">
        <v>8</v>
      </c>
      <c r="M27" s="79">
        <v>0</v>
      </c>
      <c r="N27" s="79">
        <v>46</v>
      </c>
      <c r="O27" s="88">
        <v>4</v>
      </c>
      <c r="P27" s="89">
        <v>0</v>
      </c>
      <c r="Q27" s="90">
        <f>O27+P27</f>
        <v>4</v>
      </c>
      <c r="R27" s="80">
        <f>IFERROR(Q27/N27,"-")</f>
        <v>0.08695652173913</v>
      </c>
      <c r="S27" s="79">
        <v>0</v>
      </c>
      <c r="T27" s="79">
        <v>3</v>
      </c>
      <c r="U27" s="80">
        <f>IFERROR(T27/(Q27),"-")</f>
        <v>0.75</v>
      </c>
      <c r="V27" s="81">
        <f>IFERROR(K27/SUM(Q27:Q30),"-")</f>
        <v>4629.6296296296</v>
      </c>
      <c r="W27" s="82">
        <v>1</v>
      </c>
      <c r="X27" s="80">
        <f>IF(Q27=0,"-",W27/Q27)</f>
        <v>0.25</v>
      </c>
      <c r="Y27" s="181">
        <v>40000</v>
      </c>
      <c r="Z27" s="182">
        <f>IFERROR(Y27/Q27,"-")</f>
        <v>10000</v>
      </c>
      <c r="AA27" s="182">
        <f>IFERROR(Y27/W27,"-")</f>
        <v>40000</v>
      </c>
      <c r="AB27" s="176">
        <f>SUM(Y27:Y30)-SUM(K27:K30)</f>
        <v>319000</v>
      </c>
      <c r="AC27" s="83">
        <f>SUM(Y27:Y30)/SUM(K27:K30)</f>
        <v>3.552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0.25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2</v>
      </c>
      <c r="BP27" s="117">
        <f>IF(Q27=0,"",IF(BO27=0,"",(BO27/Q27)))</f>
        <v>0.5</v>
      </c>
      <c r="BQ27" s="118">
        <v>1</v>
      </c>
      <c r="BR27" s="119">
        <f>IFERROR(BQ27/BO27,"-")</f>
        <v>0.5</v>
      </c>
      <c r="BS27" s="120">
        <v>40000</v>
      </c>
      <c r="BT27" s="121">
        <f>IFERROR(BS27/BO27,"-")</f>
        <v>20000</v>
      </c>
      <c r="BU27" s="122"/>
      <c r="BV27" s="122"/>
      <c r="BW27" s="122">
        <v>1</v>
      </c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40000</v>
      </c>
      <c r="CR27" s="138">
        <v>40000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113</v>
      </c>
      <c r="C28" s="184" t="s">
        <v>58</v>
      </c>
      <c r="D28" s="184"/>
      <c r="E28" s="184" t="s">
        <v>95</v>
      </c>
      <c r="F28" s="184" t="s">
        <v>96</v>
      </c>
      <c r="G28" s="184" t="s">
        <v>61</v>
      </c>
      <c r="H28" s="87"/>
      <c r="I28" s="87" t="s">
        <v>111</v>
      </c>
      <c r="J28" s="87" t="s">
        <v>114</v>
      </c>
      <c r="K28" s="176"/>
      <c r="L28" s="79">
        <v>12</v>
      </c>
      <c r="M28" s="79">
        <v>0</v>
      </c>
      <c r="N28" s="79">
        <v>25</v>
      </c>
      <c r="O28" s="88">
        <v>4</v>
      </c>
      <c r="P28" s="89">
        <v>0</v>
      </c>
      <c r="Q28" s="90">
        <f>O28+P28</f>
        <v>4</v>
      </c>
      <c r="R28" s="80">
        <f>IFERROR(Q28/N28,"-")</f>
        <v>0.16</v>
      </c>
      <c r="S28" s="79">
        <v>0</v>
      </c>
      <c r="T28" s="79">
        <v>2</v>
      </c>
      <c r="U28" s="80">
        <f>IFERROR(T28/(Q28),"-")</f>
        <v>0.5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0.25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1</v>
      </c>
      <c r="AX28" s="104">
        <f>IF(Q28=0,"",IF(AW28=0,"",(AW28/Q28)))</f>
        <v>0.25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0.25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0.25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115</v>
      </c>
      <c r="C29" s="184" t="s">
        <v>58</v>
      </c>
      <c r="D29" s="184"/>
      <c r="E29" s="184" t="s">
        <v>98</v>
      </c>
      <c r="F29" s="184" t="s">
        <v>99</v>
      </c>
      <c r="G29" s="184" t="s">
        <v>61</v>
      </c>
      <c r="H29" s="87"/>
      <c r="I29" s="87" t="s">
        <v>111</v>
      </c>
      <c r="J29" s="87" t="s">
        <v>116</v>
      </c>
      <c r="K29" s="176"/>
      <c r="L29" s="79">
        <v>18</v>
      </c>
      <c r="M29" s="79">
        <v>0</v>
      </c>
      <c r="N29" s="79">
        <v>78</v>
      </c>
      <c r="O29" s="88">
        <v>8</v>
      </c>
      <c r="P29" s="89">
        <v>0</v>
      </c>
      <c r="Q29" s="90">
        <f>O29+P29</f>
        <v>8</v>
      </c>
      <c r="R29" s="80">
        <f>IFERROR(Q29/N29,"-")</f>
        <v>0.1025641025641</v>
      </c>
      <c r="S29" s="79">
        <v>0</v>
      </c>
      <c r="T29" s="79">
        <v>5</v>
      </c>
      <c r="U29" s="80">
        <f>IFERROR(T29/(Q29),"-")</f>
        <v>0.625</v>
      </c>
      <c r="V29" s="81"/>
      <c r="W29" s="82">
        <v>1</v>
      </c>
      <c r="X29" s="80">
        <f>IF(Q29=0,"-",W29/Q29)</f>
        <v>0.125</v>
      </c>
      <c r="Y29" s="181">
        <v>6000</v>
      </c>
      <c r="Z29" s="182">
        <f>IFERROR(Y29/Q29,"-")</f>
        <v>750</v>
      </c>
      <c r="AA29" s="182">
        <f>IFERROR(Y29/W29,"-")</f>
        <v>6000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5</v>
      </c>
      <c r="BG29" s="110">
        <f>IF(Q29=0,"",IF(BF29=0,"",(BF29/Q29)))</f>
        <v>0.625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2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0.125</v>
      </c>
      <c r="BZ29" s="125">
        <v>1</v>
      </c>
      <c r="CA29" s="126">
        <f>IFERROR(BZ29/BX29,"-")</f>
        <v>1</v>
      </c>
      <c r="CB29" s="127">
        <v>6000</v>
      </c>
      <c r="CC29" s="128">
        <f>IFERROR(CB29/BX29,"-")</f>
        <v>6000</v>
      </c>
      <c r="CD29" s="129"/>
      <c r="CE29" s="129">
        <v>1</v>
      </c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6000</v>
      </c>
      <c r="CR29" s="138">
        <v>6000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73</v>
      </c>
      <c r="F30" s="184" t="s">
        <v>73</v>
      </c>
      <c r="G30" s="184" t="s">
        <v>74</v>
      </c>
      <c r="H30" s="87"/>
      <c r="I30" s="87"/>
      <c r="J30" s="87"/>
      <c r="K30" s="176"/>
      <c r="L30" s="79">
        <v>316</v>
      </c>
      <c r="M30" s="79">
        <v>32</v>
      </c>
      <c r="N30" s="79">
        <v>27</v>
      </c>
      <c r="O30" s="88">
        <v>11</v>
      </c>
      <c r="P30" s="89">
        <v>0</v>
      </c>
      <c r="Q30" s="90">
        <f>O30+P30</f>
        <v>11</v>
      </c>
      <c r="R30" s="80">
        <f>IFERROR(Q30/N30,"-")</f>
        <v>0.40740740740741</v>
      </c>
      <c r="S30" s="79">
        <v>3</v>
      </c>
      <c r="T30" s="79">
        <v>1</v>
      </c>
      <c r="U30" s="80">
        <f>IFERROR(T30/(Q30),"-")</f>
        <v>0.090909090909091</v>
      </c>
      <c r="V30" s="81"/>
      <c r="W30" s="82">
        <v>3</v>
      </c>
      <c r="X30" s="80">
        <f>IF(Q30=0,"-",W30/Q30)</f>
        <v>0.27272727272727</v>
      </c>
      <c r="Y30" s="181">
        <v>398000</v>
      </c>
      <c r="Z30" s="182">
        <f>IFERROR(Y30/Q30,"-")</f>
        <v>36181.818181818</v>
      </c>
      <c r="AA30" s="182">
        <f>IFERROR(Y30/W30,"-")</f>
        <v>132666.66666667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0.090909090909091</v>
      </c>
      <c r="AP30" s="97">
        <v>1</v>
      </c>
      <c r="AQ30" s="99">
        <f>IFERROR(AP30/AN30,"-")</f>
        <v>1</v>
      </c>
      <c r="AR30" s="100">
        <v>40000</v>
      </c>
      <c r="AS30" s="101">
        <f>IFERROR(AR30/AN30,"-")</f>
        <v>40000</v>
      </c>
      <c r="AT30" s="102"/>
      <c r="AU30" s="102"/>
      <c r="AV30" s="102">
        <v>1</v>
      </c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3</v>
      </c>
      <c r="BG30" s="110">
        <f>IF(Q30=0,"",IF(BF30=0,"",(BF30/Q30)))</f>
        <v>0.27272727272727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0.27272727272727</v>
      </c>
      <c r="BQ30" s="118">
        <v>1</v>
      </c>
      <c r="BR30" s="119">
        <f>IFERROR(BQ30/BO30,"-")</f>
        <v>0.33333333333333</v>
      </c>
      <c r="BS30" s="120">
        <v>12000</v>
      </c>
      <c r="BT30" s="121">
        <f>IFERROR(BS30/BO30,"-")</f>
        <v>4000</v>
      </c>
      <c r="BU30" s="122"/>
      <c r="BV30" s="122"/>
      <c r="BW30" s="122">
        <v>1</v>
      </c>
      <c r="BX30" s="123">
        <v>4</v>
      </c>
      <c r="BY30" s="124">
        <f>IF(Q30=0,"",IF(BX30=0,"",(BX30/Q30)))</f>
        <v>0.36363636363636</v>
      </c>
      <c r="BZ30" s="125">
        <v>2</v>
      </c>
      <c r="CA30" s="126">
        <f>IFERROR(BZ30/BX30,"-")</f>
        <v>0.5</v>
      </c>
      <c r="CB30" s="127">
        <v>346000</v>
      </c>
      <c r="CC30" s="128">
        <f>IFERROR(CB30/BX30,"-")</f>
        <v>86500</v>
      </c>
      <c r="CD30" s="129"/>
      <c r="CE30" s="129"/>
      <c r="CF30" s="129">
        <v>2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3</v>
      </c>
      <c r="CQ30" s="138">
        <v>398000</v>
      </c>
      <c r="CR30" s="138">
        <v>190000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0.083333333333333</v>
      </c>
      <c r="B31" s="184" t="s">
        <v>118</v>
      </c>
      <c r="C31" s="184" t="s">
        <v>58</v>
      </c>
      <c r="D31" s="184"/>
      <c r="E31" s="184" t="s">
        <v>77</v>
      </c>
      <c r="F31" s="184" t="s">
        <v>86</v>
      </c>
      <c r="G31" s="184" t="s">
        <v>61</v>
      </c>
      <c r="H31" s="87" t="s">
        <v>62</v>
      </c>
      <c r="I31" s="87" t="s">
        <v>82</v>
      </c>
      <c r="J31" s="87" t="s">
        <v>119</v>
      </c>
      <c r="K31" s="176">
        <v>120000</v>
      </c>
      <c r="L31" s="79">
        <v>8</v>
      </c>
      <c r="M31" s="79">
        <v>0</v>
      </c>
      <c r="N31" s="79">
        <v>39</v>
      </c>
      <c r="O31" s="88">
        <v>4</v>
      </c>
      <c r="P31" s="89">
        <v>0</v>
      </c>
      <c r="Q31" s="90">
        <f>O31+P31</f>
        <v>4</v>
      </c>
      <c r="R31" s="80">
        <f>IFERROR(Q31/N31,"-")</f>
        <v>0.1025641025641</v>
      </c>
      <c r="S31" s="79">
        <v>0</v>
      </c>
      <c r="T31" s="79">
        <v>1</v>
      </c>
      <c r="U31" s="80">
        <f>IFERROR(T31/(Q31),"-")</f>
        <v>0.25</v>
      </c>
      <c r="V31" s="81">
        <f>IFERROR(K31/SUM(Q31:Q32),"-")</f>
        <v>10909.090909091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-110000</v>
      </c>
      <c r="AC31" s="83">
        <f>SUM(Y31:Y32)/SUM(K31:K32)</f>
        <v>0.083333333333333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1</v>
      </c>
      <c r="BY31" s="124">
        <f>IF(Q31=0,"",IF(BX31=0,"",(BX31/Q31)))</f>
        <v>0.25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120</v>
      </c>
      <c r="C32" s="184" t="s">
        <v>58</v>
      </c>
      <c r="D32" s="184"/>
      <c r="E32" s="184" t="s">
        <v>77</v>
      </c>
      <c r="F32" s="184" t="s">
        <v>86</v>
      </c>
      <c r="G32" s="184" t="s">
        <v>74</v>
      </c>
      <c r="H32" s="87"/>
      <c r="I32" s="87"/>
      <c r="J32" s="87"/>
      <c r="K32" s="176"/>
      <c r="L32" s="79">
        <v>33</v>
      </c>
      <c r="M32" s="79">
        <v>25</v>
      </c>
      <c r="N32" s="79">
        <v>7</v>
      </c>
      <c r="O32" s="88">
        <v>7</v>
      </c>
      <c r="P32" s="89">
        <v>0</v>
      </c>
      <c r="Q32" s="90">
        <f>O32+P32</f>
        <v>7</v>
      </c>
      <c r="R32" s="80">
        <f>IFERROR(Q32/N32,"-")</f>
        <v>1</v>
      </c>
      <c r="S32" s="79">
        <v>0</v>
      </c>
      <c r="T32" s="79">
        <v>0</v>
      </c>
      <c r="U32" s="80">
        <f>IFERROR(T32/(Q32),"-")</f>
        <v>0</v>
      </c>
      <c r="V32" s="81"/>
      <c r="W32" s="82">
        <v>1</v>
      </c>
      <c r="X32" s="80">
        <f>IF(Q32=0,"-",W32/Q32)</f>
        <v>0.14285714285714</v>
      </c>
      <c r="Y32" s="181">
        <v>10000</v>
      </c>
      <c r="Z32" s="182">
        <f>IFERROR(Y32/Q32,"-")</f>
        <v>1428.5714285714</v>
      </c>
      <c r="AA32" s="182">
        <f>IFERROR(Y32/W32,"-")</f>
        <v>10000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0.14285714285714</v>
      </c>
      <c r="BH32" s="109">
        <v>1</v>
      </c>
      <c r="BI32" s="111">
        <f>IFERROR(BH32/BF32,"-")</f>
        <v>1</v>
      </c>
      <c r="BJ32" s="112">
        <v>10000</v>
      </c>
      <c r="BK32" s="113">
        <f>IFERROR(BJ32/BF32,"-")</f>
        <v>10000</v>
      </c>
      <c r="BL32" s="114">
        <v>1</v>
      </c>
      <c r="BM32" s="114"/>
      <c r="BN32" s="114"/>
      <c r="BO32" s="116">
        <v>4</v>
      </c>
      <c r="BP32" s="117">
        <f>IF(Q32=0,"",IF(BO32=0,"",(BO32/Q32)))</f>
        <v>0.57142857142857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0.28571428571429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10000</v>
      </c>
      <c r="CR32" s="138">
        <v>10000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0.83333333333333</v>
      </c>
      <c r="B33" s="184" t="s">
        <v>121</v>
      </c>
      <c r="C33" s="184" t="s">
        <v>58</v>
      </c>
      <c r="D33" s="184"/>
      <c r="E33" s="184" t="s">
        <v>77</v>
      </c>
      <c r="F33" s="184" t="s">
        <v>86</v>
      </c>
      <c r="G33" s="184" t="s">
        <v>61</v>
      </c>
      <c r="H33" s="87" t="s">
        <v>66</v>
      </c>
      <c r="I33" s="87" t="s">
        <v>82</v>
      </c>
      <c r="J33" s="186" t="s">
        <v>122</v>
      </c>
      <c r="K33" s="176">
        <v>150000</v>
      </c>
      <c r="L33" s="79">
        <v>13</v>
      </c>
      <c r="M33" s="79">
        <v>0</v>
      </c>
      <c r="N33" s="79">
        <v>40</v>
      </c>
      <c r="O33" s="88">
        <v>4</v>
      </c>
      <c r="P33" s="89">
        <v>0</v>
      </c>
      <c r="Q33" s="90">
        <f>O33+P33</f>
        <v>4</v>
      </c>
      <c r="R33" s="80">
        <f>IFERROR(Q33/N33,"-")</f>
        <v>0.1</v>
      </c>
      <c r="S33" s="79">
        <v>0</v>
      </c>
      <c r="T33" s="79">
        <v>0</v>
      </c>
      <c r="U33" s="80">
        <f>IFERROR(T33/(Q33),"-")</f>
        <v>0</v>
      </c>
      <c r="V33" s="81">
        <f>IFERROR(K33/SUM(Q33:Q34),"-")</f>
        <v>18750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-25000</v>
      </c>
      <c r="AC33" s="83">
        <f>SUM(Y33:Y34)/SUM(K33:K34)</f>
        <v>0.83333333333333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0.25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1</v>
      </c>
      <c r="CH33" s="131">
        <f>IF(Q33=0,"",IF(CG33=0,"",(CG33/Q33)))</f>
        <v>0.25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123</v>
      </c>
      <c r="C34" s="184" t="s">
        <v>58</v>
      </c>
      <c r="D34" s="184"/>
      <c r="E34" s="184" t="s">
        <v>77</v>
      </c>
      <c r="F34" s="184" t="s">
        <v>86</v>
      </c>
      <c r="G34" s="184" t="s">
        <v>74</v>
      </c>
      <c r="H34" s="87"/>
      <c r="I34" s="87"/>
      <c r="J34" s="87"/>
      <c r="K34" s="176"/>
      <c r="L34" s="79">
        <v>53</v>
      </c>
      <c r="M34" s="79">
        <v>33</v>
      </c>
      <c r="N34" s="79">
        <v>15</v>
      </c>
      <c r="O34" s="88">
        <v>4</v>
      </c>
      <c r="P34" s="89">
        <v>0</v>
      </c>
      <c r="Q34" s="90">
        <f>O34+P34</f>
        <v>4</v>
      </c>
      <c r="R34" s="80">
        <f>IFERROR(Q34/N34,"-")</f>
        <v>0.26666666666667</v>
      </c>
      <c r="S34" s="79">
        <v>1</v>
      </c>
      <c r="T34" s="79">
        <v>1</v>
      </c>
      <c r="U34" s="80">
        <f>IFERROR(T34/(Q34),"-")</f>
        <v>0.25</v>
      </c>
      <c r="V34" s="81"/>
      <c r="W34" s="82">
        <v>1</v>
      </c>
      <c r="X34" s="80">
        <f>IF(Q34=0,"-",W34/Q34)</f>
        <v>0.25</v>
      </c>
      <c r="Y34" s="181">
        <v>125000</v>
      </c>
      <c r="Z34" s="182">
        <f>IFERROR(Y34/Q34,"-")</f>
        <v>31250</v>
      </c>
      <c r="AA34" s="182">
        <f>IFERROR(Y34/W34,"-")</f>
        <v>125000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3</v>
      </c>
      <c r="BP34" s="117">
        <f>IF(Q34=0,"",IF(BO34=0,"",(BO34/Q34)))</f>
        <v>0.75</v>
      </c>
      <c r="BQ34" s="118">
        <v>1</v>
      </c>
      <c r="BR34" s="119">
        <f>IFERROR(BQ34/BO34,"-")</f>
        <v>0.33333333333333</v>
      </c>
      <c r="BS34" s="120">
        <v>125000</v>
      </c>
      <c r="BT34" s="121">
        <f>IFERROR(BS34/BO34,"-")</f>
        <v>41666.666666667</v>
      </c>
      <c r="BU34" s="122"/>
      <c r="BV34" s="122"/>
      <c r="BW34" s="122">
        <v>1</v>
      </c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125000</v>
      </c>
      <c r="CR34" s="138">
        <v>125000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1.4846153846154</v>
      </c>
      <c r="B35" s="184" t="s">
        <v>124</v>
      </c>
      <c r="C35" s="184" t="s">
        <v>58</v>
      </c>
      <c r="D35" s="184"/>
      <c r="E35" s="184" t="s">
        <v>85</v>
      </c>
      <c r="F35" s="184" t="s">
        <v>125</v>
      </c>
      <c r="G35" s="184" t="s">
        <v>61</v>
      </c>
      <c r="H35" s="87" t="s">
        <v>78</v>
      </c>
      <c r="I35" s="87" t="s">
        <v>82</v>
      </c>
      <c r="J35" s="186" t="s">
        <v>126</v>
      </c>
      <c r="K35" s="176">
        <v>130000</v>
      </c>
      <c r="L35" s="79">
        <v>14</v>
      </c>
      <c r="M35" s="79">
        <v>0</v>
      </c>
      <c r="N35" s="79">
        <v>72</v>
      </c>
      <c r="O35" s="88">
        <v>5</v>
      </c>
      <c r="P35" s="89">
        <v>0</v>
      </c>
      <c r="Q35" s="90">
        <f>O35+P35</f>
        <v>5</v>
      </c>
      <c r="R35" s="80">
        <f>IFERROR(Q35/N35,"-")</f>
        <v>0.069444444444444</v>
      </c>
      <c r="S35" s="79">
        <v>0</v>
      </c>
      <c r="T35" s="79">
        <v>3</v>
      </c>
      <c r="U35" s="80">
        <f>IFERROR(T35/(Q35),"-")</f>
        <v>0.6</v>
      </c>
      <c r="V35" s="81">
        <f>IFERROR(K35/SUM(Q35:Q36),"-")</f>
        <v>8125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63000</v>
      </c>
      <c r="AC35" s="83">
        <f>SUM(Y35:Y36)/SUM(K35:K36)</f>
        <v>1.4846153846154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1</v>
      </c>
      <c r="AO35" s="98">
        <f>IF(Q35=0,"",IF(AN35=0,"",(AN35/Q35)))</f>
        <v>0.2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0.2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0.4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0.2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127</v>
      </c>
      <c r="C36" s="184" t="s">
        <v>58</v>
      </c>
      <c r="D36" s="184"/>
      <c r="E36" s="184" t="s">
        <v>85</v>
      </c>
      <c r="F36" s="184" t="s">
        <v>125</v>
      </c>
      <c r="G36" s="184" t="s">
        <v>74</v>
      </c>
      <c r="H36" s="87"/>
      <c r="I36" s="87"/>
      <c r="J36" s="87"/>
      <c r="K36" s="176"/>
      <c r="L36" s="79">
        <v>63</v>
      </c>
      <c r="M36" s="79">
        <v>43</v>
      </c>
      <c r="N36" s="79">
        <v>37</v>
      </c>
      <c r="O36" s="88">
        <v>11</v>
      </c>
      <c r="P36" s="89">
        <v>0</v>
      </c>
      <c r="Q36" s="90">
        <f>O36+P36</f>
        <v>11</v>
      </c>
      <c r="R36" s="80">
        <f>IFERROR(Q36/N36,"-")</f>
        <v>0.2972972972973</v>
      </c>
      <c r="S36" s="79">
        <v>1</v>
      </c>
      <c r="T36" s="79">
        <v>2</v>
      </c>
      <c r="U36" s="80">
        <f>IFERROR(T36/(Q36),"-")</f>
        <v>0.18181818181818</v>
      </c>
      <c r="V36" s="81"/>
      <c r="W36" s="82">
        <v>3</v>
      </c>
      <c r="X36" s="80">
        <f>IF(Q36=0,"-",W36/Q36)</f>
        <v>0.27272727272727</v>
      </c>
      <c r="Y36" s="181">
        <v>193000</v>
      </c>
      <c r="Z36" s="182">
        <f>IFERROR(Y36/Q36,"-")</f>
        <v>17545.454545455</v>
      </c>
      <c r="AA36" s="182">
        <f>IFERROR(Y36/W36,"-")</f>
        <v>64333.333333333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0.090909090909091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4</v>
      </c>
      <c r="BP36" s="117">
        <f>IF(Q36=0,"",IF(BO36=0,"",(BO36/Q36)))</f>
        <v>0.36363636363636</v>
      </c>
      <c r="BQ36" s="118">
        <v>1</v>
      </c>
      <c r="BR36" s="119">
        <f>IFERROR(BQ36/BO36,"-")</f>
        <v>0.25</v>
      </c>
      <c r="BS36" s="120">
        <v>3000</v>
      </c>
      <c r="BT36" s="121">
        <f>IFERROR(BS36/BO36,"-")</f>
        <v>750</v>
      </c>
      <c r="BU36" s="122">
        <v>1</v>
      </c>
      <c r="BV36" s="122"/>
      <c r="BW36" s="122"/>
      <c r="BX36" s="123">
        <v>4</v>
      </c>
      <c r="BY36" s="124">
        <f>IF(Q36=0,"",IF(BX36=0,"",(BX36/Q36)))</f>
        <v>0.36363636363636</v>
      </c>
      <c r="BZ36" s="125">
        <v>1</v>
      </c>
      <c r="CA36" s="126">
        <f>IFERROR(BZ36/BX36,"-")</f>
        <v>0.25</v>
      </c>
      <c r="CB36" s="127">
        <v>3000</v>
      </c>
      <c r="CC36" s="128">
        <f>IFERROR(CB36/BX36,"-")</f>
        <v>750</v>
      </c>
      <c r="CD36" s="129">
        <v>1</v>
      </c>
      <c r="CE36" s="129"/>
      <c r="CF36" s="129"/>
      <c r="CG36" s="130">
        <v>2</v>
      </c>
      <c r="CH36" s="131">
        <f>IF(Q36=0,"",IF(CG36=0,"",(CG36/Q36)))</f>
        <v>0.18181818181818</v>
      </c>
      <c r="CI36" s="132">
        <v>1</v>
      </c>
      <c r="CJ36" s="133">
        <f>IFERROR(CI36/CG36,"-")</f>
        <v>0.5</v>
      </c>
      <c r="CK36" s="134">
        <v>187000</v>
      </c>
      <c r="CL36" s="135">
        <f>IFERROR(CK36/CG36,"-")</f>
        <v>93500</v>
      </c>
      <c r="CM36" s="136"/>
      <c r="CN36" s="136"/>
      <c r="CO36" s="136">
        <v>1</v>
      </c>
      <c r="CP36" s="137">
        <v>3</v>
      </c>
      <c r="CQ36" s="138">
        <v>193000</v>
      </c>
      <c r="CR36" s="138">
        <v>187000</v>
      </c>
      <c r="CS36" s="138"/>
      <c r="CT36" s="139" t="str">
        <f>IF(AND(CR36=0,CS36=0),"",IF(AND(CR36&lt;=100000,CS36&lt;=100000),"",IF(CR36/CQ36&gt;0.7,"男高",IF(CS36/CQ36&gt;0.7,"女高",""))))</f>
        <v>男高</v>
      </c>
    </row>
    <row r="37" spans="1:99">
      <c r="A37" s="78">
        <f>AC37</f>
        <v>7.1733333333333</v>
      </c>
      <c r="B37" s="184" t="s">
        <v>128</v>
      </c>
      <c r="C37" s="184" t="s">
        <v>58</v>
      </c>
      <c r="D37" s="184"/>
      <c r="E37" s="184" t="s">
        <v>59</v>
      </c>
      <c r="F37" s="184" t="s">
        <v>125</v>
      </c>
      <c r="G37" s="184" t="s">
        <v>61</v>
      </c>
      <c r="H37" s="87" t="s">
        <v>81</v>
      </c>
      <c r="I37" s="87" t="s">
        <v>129</v>
      </c>
      <c r="J37" s="186" t="s">
        <v>126</v>
      </c>
      <c r="K37" s="176">
        <v>150000</v>
      </c>
      <c r="L37" s="79">
        <v>20</v>
      </c>
      <c r="M37" s="79">
        <v>0</v>
      </c>
      <c r="N37" s="79">
        <v>68</v>
      </c>
      <c r="O37" s="88">
        <v>5</v>
      </c>
      <c r="P37" s="89">
        <v>0</v>
      </c>
      <c r="Q37" s="90">
        <f>O37+P37</f>
        <v>5</v>
      </c>
      <c r="R37" s="80">
        <f>IFERROR(Q37/N37,"-")</f>
        <v>0.073529411764706</v>
      </c>
      <c r="S37" s="79">
        <v>3</v>
      </c>
      <c r="T37" s="79">
        <v>1</v>
      </c>
      <c r="U37" s="80">
        <f>IFERROR(T37/(Q37),"-")</f>
        <v>0.2</v>
      </c>
      <c r="V37" s="81">
        <f>IFERROR(K37/SUM(Q37:Q38),"-")</f>
        <v>9375</v>
      </c>
      <c r="W37" s="82">
        <v>2</v>
      </c>
      <c r="X37" s="80">
        <f>IF(Q37=0,"-",W37/Q37)</f>
        <v>0.4</v>
      </c>
      <c r="Y37" s="181">
        <v>28000</v>
      </c>
      <c r="Z37" s="182">
        <f>IFERROR(Y37/Q37,"-")</f>
        <v>5600</v>
      </c>
      <c r="AA37" s="182">
        <f>IFERROR(Y37/W37,"-")</f>
        <v>14000</v>
      </c>
      <c r="AB37" s="176">
        <f>SUM(Y37:Y38)-SUM(K37:K38)</f>
        <v>926000</v>
      </c>
      <c r="AC37" s="83">
        <f>SUM(Y37:Y38)/SUM(K37:K38)</f>
        <v>7.1733333333333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0.4</v>
      </c>
      <c r="BQ37" s="118">
        <v>1</v>
      </c>
      <c r="BR37" s="119">
        <f>IFERROR(BQ37/BO37,"-")</f>
        <v>0.5</v>
      </c>
      <c r="BS37" s="120">
        <v>23000</v>
      </c>
      <c r="BT37" s="121">
        <f>IFERROR(BS37/BO37,"-")</f>
        <v>11500</v>
      </c>
      <c r="BU37" s="122"/>
      <c r="BV37" s="122"/>
      <c r="BW37" s="122">
        <v>1</v>
      </c>
      <c r="BX37" s="123">
        <v>3</v>
      </c>
      <c r="BY37" s="124">
        <f>IF(Q37=0,"",IF(BX37=0,"",(BX37/Q37)))</f>
        <v>0.6</v>
      </c>
      <c r="BZ37" s="125">
        <v>1</v>
      </c>
      <c r="CA37" s="126">
        <f>IFERROR(BZ37/BX37,"-")</f>
        <v>0.33333333333333</v>
      </c>
      <c r="CB37" s="127">
        <v>5000</v>
      </c>
      <c r="CC37" s="128">
        <f>IFERROR(CB37/BX37,"-")</f>
        <v>1666.6666666667</v>
      </c>
      <c r="CD37" s="129">
        <v>1</v>
      </c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2</v>
      </c>
      <c r="CQ37" s="138">
        <v>28000</v>
      </c>
      <c r="CR37" s="138">
        <v>23000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130</v>
      </c>
      <c r="C38" s="184" t="s">
        <v>58</v>
      </c>
      <c r="D38" s="184"/>
      <c r="E38" s="184" t="s">
        <v>59</v>
      </c>
      <c r="F38" s="184" t="s">
        <v>125</v>
      </c>
      <c r="G38" s="184" t="s">
        <v>74</v>
      </c>
      <c r="H38" s="87"/>
      <c r="I38" s="87"/>
      <c r="J38" s="87"/>
      <c r="K38" s="176"/>
      <c r="L38" s="79">
        <v>80</v>
      </c>
      <c r="M38" s="79">
        <v>39</v>
      </c>
      <c r="N38" s="79">
        <v>37</v>
      </c>
      <c r="O38" s="88">
        <v>11</v>
      </c>
      <c r="P38" s="89">
        <v>0</v>
      </c>
      <c r="Q38" s="90">
        <f>O38+P38</f>
        <v>11</v>
      </c>
      <c r="R38" s="80">
        <f>IFERROR(Q38/N38,"-")</f>
        <v>0.2972972972973</v>
      </c>
      <c r="S38" s="79">
        <v>2</v>
      </c>
      <c r="T38" s="79">
        <v>3</v>
      </c>
      <c r="U38" s="80">
        <f>IFERROR(T38/(Q38),"-")</f>
        <v>0.27272727272727</v>
      </c>
      <c r="V38" s="81"/>
      <c r="W38" s="82">
        <v>5</v>
      </c>
      <c r="X38" s="80">
        <f>IF(Q38=0,"-",W38/Q38)</f>
        <v>0.45454545454545</v>
      </c>
      <c r="Y38" s="181">
        <v>1048000</v>
      </c>
      <c r="Z38" s="182">
        <f>IFERROR(Y38/Q38,"-")</f>
        <v>95272.727272727</v>
      </c>
      <c r="AA38" s="182">
        <f>IFERROR(Y38/W38,"-")</f>
        <v>209600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0.090909090909091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5</v>
      </c>
      <c r="BP38" s="117">
        <f>IF(Q38=0,"",IF(BO38=0,"",(BO38/Q38)))</f>
        <v>0.45454545454545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2</v>
      </c>
      <c r="BY38" s="124">
        <f>IF(Q38=0,"",IF(BX38=0,"",(BX38/Q38)))</f>
        <v>0.18181818181818</v>
      </c>
      <c r="BZ38" s="125">
        <v>2</v>
      </c>
      <c r="CA38" s="126">
        <f>IFERROR(BZ38/BX38,"-")</f>
        <v>1</v>
      </c>
      <c r="CB38" s="127">
        <v>13000</v>
      </c>
      <c r="CC38" s="128">
        <f>IFERROR(CB38/BX38,"-")</f>
        <v>6500</v>
      </c>
      <c r="CD38" s="129">
        <v>2</v>
      </c>
      <c r="CE38" s="129"/>
      <c r="CF38" s="129"/>
      <c r="CG38" s="130">
        <v>3</v>
      </c>
      <c r="CH38" s="131">
        <f>IF(Q38=0,"",IF(CG38=0,"",(CG38/Q38)))</f>
        <v>0.27272727272727</v>
      </c>
      <c r="CI38" s="132">
        <v>3</v>
      </c>
      <c r="CJ38" s="133">
        <f>IFERROR(CI38/CG38,"-")</f>
        <v>1</v>
      </c>
      <c r="CK38" s="134">
        <v>1040000</v>
      </c>
      <c r="CL38" s="135">
        <f>IFERROR(CK38/CG38,"-")</f>
        <v>346666.66666667</v>
      </c>
      <c r="CM38" s="136"/>
      <c r="CN38" s="136"/>
      <c r="CO38" s="136">
        <v>3</v>
      </c>
      <c r="CP38" s="137">
        <v>5</v>
      </c>
      <c r="CQ38" s="138">
        <v>1048000</v>
      </c>
      <c r="CR38" s="138">
        <v>886000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2.4166666666667</v>
      </c>
      <c r="B39" s="184" t="s">
        <v>131</v>
      </c>
      <c r="C39" s="184" t="s">
        <v>58</v>
      </c>
      <c r="D39" s="184"/>
      <c r="E39" s="184" t="s">
        <v>77</v>
      </c>
      <c r="F39" s="184" t="s">
        <v>86</v>
      </c>
      <c r="G39" s="184" t="s">
        <v>61</v>
      </c>
      <c r="H39" s="87" t="s">
        <v>132</v>
      </c>
      <c r="I39" s="87" t="s">
        <v>63</v>
      </c>
      <c r="J39" s="87" t="s">
        <v>133</v>
      </c>
      <c r="K39" s="176">
        <v>120000</v>
      </c>
      <c r="L39" s="79">
        <v>21</v>
      </c>
      <c r="M39" s="79">
        <v>0</v>
      </c>
      <c r="N39" s="79">
        <v>56</v>
      </c>
      <c r="O39" s="88">
        <v>8</v>
      </c>
      <c r="P39" s="89">
        <v>0</v>
      </c>
      <c r="Q39" s="90">
        <f>O39+P39</f>
        <v>8</v>
      </c>
      <c r="R39" s="80">
        <f>IFERROR(Q39/N39,"-")</f>
        <v>0.14285714285714</v>
      </c>
      <c r="S39" s="79">
        <v>0</v>
      </c>
      <c r="T39" s="79">
        <v>4</v>
      </c>
      <c r="U39" s="80">
        <f>IFERROR(T39/(Q39),"-")</f>
        <v>0.5</v>
      </c>
      <c r="V39" s="81">
        <f>IFERROR(K39/SUM(Q39:Q40),"-")</f>
        <v>7058.8235294118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170000</v>
      </c>
      <c r="AC39" s="83">
        <f>SUM(Y39:Y40)/SUM(K39:K40)</f>
        <v>2.4166666666667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3</v>
      </c>
      <c r="AX39" s="104">
        <f>IF(Q39=0,"",IF(AW39=0,"",(AW39/Q39)))</f>
        <v>0.375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2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2</v>
      </c>
      <c r="BP39" s="117">
        <f>IF(Q39=0,"",IF(BO39=0,"",(BO39/Q39)))</f>
        <v>0.25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0.125</v>
      </c>
      <c r="BZ39" s="125"/>
      <c r="CA39" s="126">
        <f>IFERROR(BZ39/BX39,"-")</f>
        <v>0</v>
      </c>
      <c r="CB39" s="127"/>
      <c r="CC39" s="128">
        <f>IFERROR(CB39/BX39,"-")</f>
        <v>0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134</v>
      </c>
      <c r="C40" s="184" t="s">
        <v>58</v>
      </c>
      <c r="D40" s="184"/>
      <c r="E40" s="184" t="s">
        <v>77</v>
      </c>
      <c r="F40" s="184" t="s">
        <v>86</v>
      </c>
      <c r="G40" s="184" t="s">
        <v>74</v>
      </c>
      <c r="H40" s="87"/>
      <c r="I40" s="87"/>
      <c r="J40" s="87"/>
      <c r="K40" s="176"/>
      <c r="L40" s="79">
        <v>38</v>
      </c>
      <c r="M40" s="79">
        <v>25</v>
      </c>
      <c r="N40" s="79">
        <v>14</v>
      </c>
      <c r="O40" s="88">
        <v>9</v>
      </c>
      <c r="P40" s="89">
        <v>0</v>
      </c>
      <c r="Q40" s="90">
        <f>O40+P40</f>
        <v>9</v>
      </c>
      <c r="R40" s="80">
        <f>IFERROR(Q40/N40,"-")</f>
        <v>0.64285714285714</v>
      </c>
      <c r="S40" s="79">
        <v>2</v>
      </c>
      <c r="T40" s="79">
        <v>1</v>
      </c>
      <c r="U40" s="80">
        <f>IFERROR(T40/(Q40),"-")</f>
        <v>0.11111111111111</v>
      </c>
      <c r="V40" s="81"/>
      <c r="W40" s="82">
        <v>4</v>
      </c>
      <c r="X40" s="80">
        <f>IF(Q40=0,"-",W40/Q40)</f>
        <v>0.44444444444444</v>
      </c>
      <c r="Y40" s="181">
        <v>290000</v>
      </c>
      <c r="Z40" s="182">
        <f>IFERROR(Y40/Q40,"-")</f>
        <v>32222.222222222</v>
      </c>
      <c r="AA40" s="182">
        <f>IFERROR(Y40/W40,"-")</f>
        <v>72500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0.11111111111111</v>
      </c>
      <c r="BH40" s="109">
        <v>1</v>
      </c>
      <c r="BI40" s="111">
        <f>IFERROR(BH40/BF40,"-")</f>
        <v>1</v>
      </c>
      <c r="BJ40" s="112">
        <v>10000</v>
      </c>
      <c r="BK40" s="113">
        <f>IFERROR(BJ40/BF40,"-")</f>
        <v>10000</v>
      </c>
      <c r="BL40" s="114"/>
      <c r="BM40" s="114">
        <v>1</v>
      </c>
      <c r="BN40" s="114"/>
      <c r="BO40" s="116">
        <v>5</v>
      </c>
      <c r="BP40" s="117">
        <f>IF(Q40=0,"",IF(BO40=0,"",(BO40/Q40)))</f>
        <v>0.55555555555556</v>
      </c>
      <c r="BQ40" s="118">
        <v>3</v>
      </c>
      <c r="BR40" s="119">
        <f>IFERROR(BQ40/BO40,"-")</f>
        <v>0.6</v>
      </c>
      <c r="BS40" s="120">
        <v>280000</v>
      </c>
      <c r="BT40" s="121">
        <f>IFERROR(BS40/BO40,"-")</f>
        <v>56000</v>
      </c>
      <c r="BU40" s="122">
        <v>1</v>
      </c>
      <c r="BV40" s="122"/>
      <c r="BW40" s="122">
        <v>2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3</v>
      </c>
      <c r="CH40" s="131">
        <f>IF(Q40=0,"",IF(CG40=0,"",(CG40/Q40)))</f>
        <v>0.33333333333333</v>
      </c>
      <c r="CI40" s="132">
        <v>1</v>
      </c>
      <c r="CJ40" s="133">
        <f>IFERROR(CI40/CG40,"-")</f>
        <v>0.33333333333333</v>
      </c>
      <c r="CK40" s="134">
        <v>105000</v>
      </c>
      <c r="CL40" s="135">
        <f>IFERROR(CK40/CG40,"-")</f>
        <v>35000</v>
      </c>
      <c r="CM40" s="136"/>
      <c r="CN40" s="136"/>
      <c r="CO40" s="136">
        <v>1</v>
      </c>
      <c r="CP40" s="137">
        <v>4</v>
      </c>
      <c r="CQ40" s="138">
        <v>290000</v>
      </c>
      <c r="CR40" s="138">
        <v>200000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1.3416666666667</v>
      </c>
      <c r="B41" s="184" t="s">
        <v>135</v>
      </c>
      <c r="C41" s="184" t="s">
        <v>58</v>
      </c>
      <c r="D41" s="184"/>
      <c r="E41" s="184" t="s">
        <v>59</v>
      </c>
      <c r="F41" s="184" t="s">
        <v>125</v>
      </c>
      <c r="G41" s="184" t="s">
        <v>61</v>
      </c>
      <c r="H41" s="87" t="s">
        <v>132</v>
      </c>
      <c r="I41" s="87" t="s">
        <v>63</v>
      </c>
      <c r="J41" s="185" t="s">
        <v>136</v>
      </c>
      <c r="K41" s="176">
        <v>120000</v>
      </c>
      <c r="L41" s="79">
        <v>12</v>
      </c>
      <c r="M41" s="79">
        <v>0</v>
      </c>
      <c r="N41" s="79">
        <v>29</v>
      </c>
      <c r="O41" s="88">
        <v>4</v>
      </c>
      <c r="P41" s="89">
        <v>0</v>
      </c>
      <c r="Q41" s="90">
        <f>O41+P41</f>
        <v>4</v>
      </c>
      <c r="R41" s="80">
        <f>IFERROR(Q41/N41,"-")</f>
        <v>0.13793103448276</v>
      </c>
      <c r="S41" s="79">
        <v>0</v>
      </c>
      <c r="T41" s="79">
        <v>2</v>
      </c>
      <c r="U41" s="80">
        <f>IFERROR(T41/(Q41),"-")</f>
        <v>0.5</v>
      </c>
      <c r="V41" s="81">
        <f>IFERROR(K41/SUM(Q41:Q42),"-")</f>
        <v>8571.4285714286</v>
      </c>
      <c r="W41" s="82">
        <v>1</v>
      </c>
      <c r="X41" s="80">
        <f>IF(Q41=0,"-",W41/Q41)</f>
        <v>0.25</v>
      </c>
      <c r="Y41" s="181">
        <v>5000</v>
      </c>
      <c r="Z41" s="182">
        <f>IFERROR(Y41/Q41,"-")</f>
        <v>1250</v>
      </c>
      <c r="AA41" s="182">
        <f>IFERROR(Y41/W41,"-")</f>
        <v>5000</v>
      </c>
      <c r="AB41" s="176">
        <f>SUM(Y41:Y42)-SUM(K41:K42)</f>
        <v>41000</v>
      </c>
      <c r="AC41" s="83">
        <f>SUM(Y41:Y42)/SUM(K41:K42)</f>
        <v>1.3416666666667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2</v>
      </c>
      <c r="BG41" s="110">
        <f>IF(Q41=0,"",IF(BF41=0,"",(BF41/Q41)))</f>
        <v>0.5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0.25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0.25</v>
      </c>
      <c r="BZ41" s="125">
        <v>1</v>
      </c>
      <c r="CA41" s="126">
        <f>IFERROR(BZ41/BX41,"-")</f>
        <v>1</v>
      </c>
      <c r="CB41" s="127">
        <v>5000</v>
      </c>
      <c r="CC41" s="128">
        <f>IFERROR(CB41/BX41,"-")</f>
        <v>5000</v>
      </c>
      <c r="CD41" s="129">
        <v>1</v>
      </c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5000</v>
      </c>
      <c r="CR41" s="138">
        <v>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137</v>
      </c>
      <c r="C42" s="184" t="s">
        <v>58</v>
      </c>
      <c r="D42" s="184"/>
      <c r="E42" s="184" t="s">
        <v>59</v>
      </c>
      <c r="F42" s="184" t="s">
        <v>125</v>
      </c>
      <c r="G42" s="184" t="s">
        <v>74</v>
      </c>
      <c r="H42" s="87"/>
      <c r="I42" s="87"/>
      <c r="J42" s="87"/>
      <c r="K42" s="176"/>
      <c r="L42" s="79">
        <v>55</v>
      </c>
      <c r="M42" s="79">
        <v>32</v>
      </c>
      <c r="N42" s="79">
        <v>9</v>
      </c>
      <c r="O42" s="88">
        <v>10</v>
      </c>
      <c r="P42" s="89">
        <v>0</v>
      </c>
      <c r="Q42" s="90">
        <f>O42+P42</f>
        <v>10</v>
      </c>
      <c r="R42" s="80">
        <f>IFERROR(Q42/N42,"-")</f>
        <v>1.1111111111111</v>
      </c>
      <c r="S42" s="79">
        <v>0</v>
      </c>
      <c r="T42" s="79">
        <v>3</v>
      </c>
      <c r="U42" s="80">
        <f>IFERROR(T42/(Q42),"-")</f>
        <v>0.3</v>
      </c>
      <c r="V42" s="81"/>
      <c r="W42" s="82">
        <v>2</v>
      </c>
      <c r="X42" s="80">
        <f>IF(Q42=0,"-",W42/Q42)</f>
        <v>0.2</v>
      </c>
      <c r="Y42" s="181">
        <v>156000</v>
      </c>
      <c r="Z42" s="182">
        <f>IFERROR(Y42/Q42,"-")</f>
        <v>15600</v>
      </c>
      <c r="AA42" s="182">
        <f>IFERROR(Y42/W42,"-")</f>
        <v>78000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5</v>
      </c>
      <c r="BG42" s="110">
        <f>IF(Q42=0,"",IF(BF42=0,"",(BF42/Q42)))</f>
        <v>0.5</v>
      </c>
      <c r="BH42" s="109">
        <v>1</v>
      </c>
      <c r="BI42" s="111">
        <f>IFERROR(BH42/BF42,"-")</f>
        <v>0.2</v>
      </c>
      <c r="BJ42" s="112">
        <v>88000</v>
      </c>
      <c r="BK42" s="113">
        <f>IFERROR(BJ42/BF42,"-")</f>
        <v>17600</v>
      </c>
      <c r="BL42" s="114"/>
      <c r="BM42" s="114"/>
      <c r="BN42" s="114">
        <v>1</v>
      </c>
      <c r="BO42" s="116">
        <v>3</v>
      </c>
      <c r="BP42" s="117">
        <f>IF(Q42=0,"",IF(BO42=0,"",(BO42/Q42)))</f>
        <v>0.3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0.1</v>
      </c>
      <c r="BZ42" s="125">
        <v>1</v>
      </c>
      <c r="CA42" s="126">
        <f>IFERROR(BZ42/BX42,"-")</f>
        <v>1</v>
      </c>
      <c r="CB42" s="127">
        <v>10000</v>
      </c>
      <c r="CC42" s="128">
        <f>IFERROR(CB42/BX42,"-")</f>
        <v>10000</v>
      </c>
      <c r="CD42" s="129"/>
      <c r="CE42" s="129">
        <v>1</v>
      </c>
      <c r="CF42" s="129"/>
      <c r="CG42" s="130">
        <v>1</v>
      </c>
      <c r="CH42" s="131">
        <f>IF(Q42=0,"",IF(CG42=0,"",(CG42/Q42)))</f>
        <v>0.1</v>
      </c>
      <c r="CI42" s="132">
        <v>1</v>
      </c>
      <c r="CJ42" s="133">
        <f>IFERROR(CI42/CG42,"-")</f>
        <v>1</v>
      </c>
      <c r="CK42" s="134">
        <v>68000</v>
      </c>
      <c r="CL42" s="135">
        <f>IFERROR(CK42/CG42,"-")</f>
        <v>68000</v>
      </c>
      <c r="CM42" s="136"/>
      <c r="CN42" s="136"/>
      <c r="CO42" s="136">
        <v>1</v>
      </c>
      <c r="CP42" s="137">
        <v>2</v>
      </c>
      <c r="CQ42" s="138">
        <v>156000</v>
      </c>
      <c r="CR42" s="138">
        <v>88000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0.5875</v>
      </c>
      <c r="B43" s="184" t="s">
        <v>138</v>
      </c>
      <c r="C43" s="184" t="s">
        <v>58</v>
      </c>
      <c r="D43" s="184"/>
      <c r="E43" s="184" t="s">
        <v>85</v>
      </c>
      <c r="F43" s="184" t="s">
        <v>125</v>
      </c>
      <c r="G43" s="184" t="s">
        <v>61</v>
      </c>
      <c r="H43" s="87" t="s">
        <v>139</v>
      </c>
      <c r="I43" s="87" t="s">
        <v>82</v>
      </c>
      <c r="J43" s="186" t="s">
        <v>122</v>
      </c>
      <c r="K43" s="176">
        <v>80000</v>
      </c>
      <c r="L43" s="79">
        <v>5</v>
      </c>
      <c r="M43" s="79">
        <v>0</v>
      </c>
      <c r="N43" s="79">
        <v>28</v>
      </c>
      <c r="O43" s="88">
        <v>1</v>
      </c>
      <c r="P43" s="89">
        <v>0</v>
      </c>
      <c r="Q43" s="90">
        <f>O43+P43</f>
        <v>1</v>
      </c>
      <c r="R43" s="80">
        <f>IFERROR(Q43/N43,"-")</f>
        <v>0.035714285714286</v>
      </c>
      <c r="S43" s="79">
        <v>0</v>
      </c>
      <c r="T43" s="79">
        <v>1</v>
      </c>
      <c r="U43" s="80">
        <f>IFERROR(T43/(Q43),"-")</f>
        <v>1</v>
      </c>
      <c r="V43" s="81">
        <f>IFERROR(K43/SUM(Q43:Q44),"-")</f>
        <v>16000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SUM(Y43:Y44)-SUM(K43:K44)</f>
        <v>-33000</v>
      </c>
      <c r="AC43" s="83">
        <f>SUM(Y43:Y44)/SUM(K43:K44)</f>
        <v>0.5875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140</v>
      </c>
      <c r="C44" s="184" t="s">
        <v>58</v>
      </c>
      <c r="D44" s="184"/>
      <c r="E44" s="184" t="s">
        <v>85</v>
      </c>
      <c r="F44" s="184" t="s">
        <v>125</v>
      </c>
      <c r="G44" s="184" t="s">
        <v>74</v>
      </c>
      <c r="H44" s="87"/>
      <c r="I44" s="87"/>
      <c r="J44" s="87"/>
      <c r="K44" s="176"/>
      <c r="L44" s="79">
        <v>24</v>
      </c>
      <c r="M44" s="79">
        <v>21</v>
      </c>
      <c r="N44" s="79">
        <v>9</v>
      </c>
      <c r="O44" s="88">
        <v>4</v>
      </c>
      <c r="P44" s="89">
        <v>0</v>
      </c>
      <c r="Q44" s="90">
        <f>O44+P44</f>
        <v>4</v>
      </c>
      <c r="R44" s="80">
        <f>IFERROR(Q44/N44,"-")</f>
        <v>0.44444444444444</v>
      </c>
      <c r="S44" s="79">
        <v>1</v>
      </c>
      <c r="T44" s="79">
        <v>0</v>
      </c>
      <c r="U44" s="80">
        <f>IFERROR(T44/(Q44),"-")</f>
        <v>0</v>
      </c>
      <c r="V44" s="81"/>
      <c r="W44" s="82">
        <v>2</v>
      </c>
      <c r="X44" s="80">
        <f>IF(Q44=0,"-",W44/Q44)</f>
        <v>0.5</v>
      </c>
      <c r="Y44" s="181">
        <v>47000</v>
      </c>
      <c r="Z44" s="182">
        <f>IFERROR(Y44/Q44,"-")</f>
        <v>11750</v>
      </c>
      <c r="AA44" s="182">
        <f>IFERROR(Y44/W44,"-")</f>
        <v>23500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0.25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1</v>
      </c>
      <c r="BG44" s="110">
        <f>IF(Q44=0,"",IF(BF44=0,"",(BF44/Q44)))</f>
        <v>0.25</v>
      </c>
      <c r="BH44" s="109">
        <v>1</v>
      </c>
      <c r="BI44" s="111">
        <f>IFERROR(BH44/BF44,"-")</f>
        <v>1</v>
      </c>
      <c r="BJ44" s="112">
        <v>3000</v>
      </c>
      <c r="BK44" s="113">
        <f>IFERROR(BJ44/BF44,"-")</f>
        <v>3000</v>
      </c>
      <c r="BL44" s="114">
        <v>1</v>
      </c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2</v>
      </c>
      <c r="BY44" s="124">
        <f>IF(Q44=0,"",IF(BX44=0,"",(BX44/Q44)))</f>
        <v>0.5</v>
      </c>
      <c r="BZ44" s="125">
        <v>1</v>
      </c>
      <c r="CA44" s="126">
        <f>IFERROR(BZ44/BX44,"-")</f>
        <v>0.5</v>
      </c>
      <c r="CB44" s="127">
        <v>44000</v>
      </c>
      <c r="CC44" s="128">
        <f>IFERROR(CB44/BX44,"-")</f>
        <v>22000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47000</v>
      </c>
      <c r="CR44" s="138">
        <v>44000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 t="str">
        <f>AC45</f>
        <v>0</v>
      </c>
      <c r="B45" s="184" t="s">
        <v>141</v>
      </c>
      <c r="C45" s="184" t="s">
        <v>58</v>
      </c>
      <c r="D45" s="184"/>
      <c r="E45" s="184"/>
      <c r="F45" s="184"/>
      <c r="G45" s="184" t="s">
        <v>61</v>
      </c>
      <c r="H45" s="87" t="s">
        <v>139</v>
      </c>
      <c r="I45" s="87" t="s">
        <v>142</v>
      </c>
      <c r="J45" s="185" t="s">
        <v>143</v>
      </c>
      <c r="K45" s="176">
        <v>0</v>
      </c>
      <c r="L45" s="79">
        <v>9</v>
      </c>
      <c r="M45" s="79">
        <v>0</v>
      </c>
      <c r="N45" s="79">
        <v>43</v>
      </c>
      <c r="O45" s="88">
        <v>3</v>
      </c>
      <c r="P45" s="89">
        <v>0</v>
      </c>
      <c r="Q45" s="90">
        <f>O45+P45</f>
        <v>3</v>
      </c>
      <c r="R45" s="80">
        <f>IFERROR(Q45/N45,"-")</f>
        <v>0.069767441860465</v>
      </c>
      <c r="S45" s="79">
        <v>1</v>
      </c>
      <c r="T45" s="79">
        <v>1</v>
      </c>
      <c r="U45" s="80">
        <f>IFERROR(T45/(Q45),"-")</f>
        <v>0.33333333333333</v>
      </c>
      <c r="V45" s="81">
        <f>IFERROR(K45/SUM(Q45:Q46),"-")</f>
        <v>0</v>
      </c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>
        <f>SUM(Y45:Y46)-SUM(K45:K46)</f>
        <v>0</v>
      </c>
      <c r="AC45" s="83" t="str">
        <f>SUM(Y45:Y46)/SUM(K45:K46)</f>
        <v>0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3</v>
      </c>
      <c r="BG45" s="110">
        <f>IF(Q45=0,"",IF(BF45=0,"",(BF45/Q45)))</f>
        <v>1</v>
      </c>
      <c r="BH45" s="109">
        <v>1</v>
      </c>
      <c r="BI45" s="111">
        <f>IFERROR(BH45/BF45,"-")</f>
        <v>0.33333333333333</v>
      </c>
      <c r="BJ45" s="112">
        <v>6000</v>
      </c>
      <c r="BK45" s="113">
        <f>IFERROR(BJ45/BF45,"-")</f>
        <v>2000</v>
      </c>
      <c r="BL45" s="114"/>
      <c r="BM45" s="114">
        <v>1</v>
      </c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>
        <v>6000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144</v>
      </c>
      <c r="C46" s="184" t="s">
        <v>58</v>
      </c>
      <c r="D46" s="184"/>
      <c r="E46" s="184"/>
      <c r="F46" s="184"/>
      <c r="G46" s="184" t="s">
        <v>74</v>
      </c>
      <c r="H46" s="87"/>
      <c r="I46" s="87"/>
      <c r="J46" s="87"/>
      <c r="K46" s="176"/>
      <c r="L46" s="79">
        <v>7</v>
      </c>
      <c r="M46" s="79">
        <v>4</v>
      </c>
      <c r="N46" s="79">
        <v>0</v>
      </c>
      <c r="O46" s="88">
        <v>1</v>
      </c>
      <c r="P46" s="89">
        <v>0</v>
      </c>
      <c r="Q46" s="90">
        <f>O46+P46</f>
        <v>1</v>
      </c>
      <c r="R46" s="80" t="str">
        <f>IFERROR(Q46/N46,"-")</f>
        <v>-</v>
      </c>
      <c r="S46" s="79">
        <v>0</v>
      </c>
      <c r="T46" s="79">
        <v>0</v>
      </c>
      <c r="U46" s="80">
        <f>IFERROR(T46/(Q46),"-")</f>
        <v>0</v>
      </c>
      <c r="V46" s="81"/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1</v>
      </c>
      <c r="BQ46" s="118">
        <v>1</v>
      </c>
      <c r="BR46" s="119">
        <f>IFERROR(BQ46/BO46,"-")</f>
        <v>1</v>
      </c>
      <c r="BS46" s="120">
        <v>3000</v>
      </c>
      <c r="BT46" s="121">
        <f>IFERROR(BS46/BO46,"-")</f>
        <v>3000</v>
      </c>
      <c r="BU46" s="122">
        <v>1</v>
      </c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30"/>
      <c r="B47" s="84"/>
      <c r="C47" s="84"/>
      <c r="D47" s="85"/>
      <c r="E47" s="85"/>
      <c r="F47" s="85"/>
      <c r="G47" s="86"/>
      <c r="H47" s="87"/>
      <c r="I47" s="87"/>
      <c r="J47" s="87"/>
      <c r="K47" s="177"/>
      <c r="L47" s="34"/>
      <c r="M47" s="34"/>
      <c r="N47" s="31"/>
      <c r="O47" s="23"/>
      <c r="P47" s="23"/>
      <c r="Q47" s="23"/>
      <c r="R47" s="32"/>
      <c r="S47" s="32"/>
      <c r="T47" s="23"/>
      <c r="U47" s="32"/>
      <c r="V47" s="25"/>
      <c r="W47" s="25"/>
      <c r="X47" s="25"/>
      <c r="Y47" s="183"/>
      <c r="Z47" s="183"/>
      <c r="AA47" s="183"/>
      <c r="AB47" s="183"/>
      <c r="AC47" s="33"/>
      <c r="AD47" s="57"/>
      <c r="AE47" s="61"/>
      <c r="AF47" s="62"/>
      <c r="AG47" s="61"/>
      <c r="AH47" s="65"/>
      <c r="AI47" s="66"/>
      <c r="AJ47" s="67"/>
      <c r="AK47" s="68"/>
      <c r="AL47" s="68"/>
      <c r="AM47" s="68"/>
      <c r="AN47" s="61"/>
      <c r="AO47" s="62"/>
      <c r="AP47" s="61"/>
      <c r="AQ47" s="65"/>
      <c r="AR47" s="66"/>
      <c r="AS47" s="67"/>
      <c r="AT47" s="68"/>
      <c r="AU47" s="68"/>
      <c r="AV47" s="68"/>
      <c r="AW47" s="61"/>
      <c r="AX47" s="62"/>
      <c r="AY47" s="61"/>
      <c r="AZ47" s="65"/>
      <c r="BA47" s="66"/>
      <c r="BB47" s="67"/>
      <c r="BC47" s="68"/>
      <c r="BD47" s="68"/>
      <c r="BE47" s="68"/>
      <c r="BF47" s="61"/>
      <c r="BG47" s="62"/>
      <c r="BH47" s="61"/>
      <c r="BI47" s="65"/>
      <c r="BJ47" s="66"/>
      <c r="BK47" s="67"/>
      <c r="BL47" s="68"/>
      <c r="BM47" s="68"/>
      <c r="BN47" s="68"/>
      <c r="BO47" s="63"/>
      <c r="BP47" s="64"/>
      <c r="BQ47" s="61"/>
      <c r="BR47" s="65"/>
      <c r="BS47" s="66"/>
      <c r="BT47" s="67"/>
      <c r="BU47" s="68"/>
      <c r="BV47" s="68"/>
      <c r="BW47" s="68"/>
      <c r="BX47" s="63"/>
      <c r="BY47" s="64"/>
      <c r="BZ47" s="61"/>
      <c r="CA47" s="65"/>
      <c r="CB47" s="66"/>
      <c r="CC47" s="67"/>
      <c r="CD47" s="68"/>
      <c r="CE47" s="68"/>
      <c r="CF47" s="68"/>
      <c r="CG47" s="63"/>
      <c r="CH47" s="64"/>
      <c r="CI47" s="61"/>
      <c r="CJ47" s="65"/>
      <c r="CK47" s="66"/>
      <c r="CL47" s="67"/>
      <c r="CM47" s="68"/>
      <c r="CN47" s="68"/>
      <c r="CO47" s="68"/>
      <c r="CP47" s="69"/>
      <c r="CQ47" s="66"/>
      <c r="CR47" s="66"/>
      <c r="CS47" s="66"/>
      <c r="CT47" s="70"/>
    </row>
    <row r="48" spans="1:99">
      <c r="A48" s="30"/>
      <c r="B48" s="37"/>
      <c r="C48" s="37"/>
      <c r="D48" s="21"/>
      <c r="E48" s="21"/>
      <c r="F48" s="21"/>
      <c r="G48" s="22"/>
      <c r="H48" s="36"/>
      <c r="I48" s="36"/>
      <c r="J48" s="73"/>
      <c r="K48" s="178"/>
      <c r="L48" s="34"/>
      <c r="M48" s="34"/>
      <c r="N48" s="31"/>
      <c r="O48" s="23"/>
      <c r="P48" s="23"/>
      <c r="Q48" s="23"/>
      <c r="R48" s="32"/>
      <c r="S48" s="32"/>
      <c r="T48" s="23"/>
      <c r="U48" s="32"/>
      <c r="V48" s="25"/>
      <c r="W48" s="25"/>
      <c r="X48" s="25"/>
      <c r="Y48" s="183"/>
      <c r="Z48" s="183"/>
      <c r="AA48" s="183"/>
      <c r="AB48" s="183"/>
      <c r="AC48" s="33"/>
      <c r="AD48" s="59"/>
      <c r="AE48" s="61"/>
      <c r="AF48" s="62"/>
      <c r="AG48" s="61"/>
      <c r="AH48" s="65"/>
      <c r="AI48" s="66"/>
      <c r="AJ48" s="67"/>
      <c r="AK48" s="68"/>
      <c r="AL48" s="68"/>
      <c r="AM48" s="68"/>
      <c r="AN48" s="61"/>
      <c r="AO48" s="62"/>
      <c r="AP48" s="61"/>
      <c r="AQ48" s="65"/>
      <c r="AR48" s="66"/>
      <c r="AS48" s="67"/>
      <c r="AT48" s="68"/>
      <c r="AU48" s="68"/>
      <c r="AV48" s="68"/>
      <c r="AW48" s="61"/>
      <c r="AX48" s="62"/>
      <c r="AY48" s="61"/>
      <c r="AZ48" s="65"/>
      <c r="BA48" s="66"/>
      <c r="BB48" s="67"/>
      <c r="BC48" s="68"/>
      <c r="BD48" s="68"/>
      <c r="BE48" s="68"/>
      <c r="BF48" s="61"/>
      <c r="BG48" s="62"/>
      <c r="BH48" s="61"/>
      <c r="BI48" s="65"/>
      <c r="BJ48" s="66"/>
      <c r="BK48" s="67"/>
      <c r="BL48" s="68"/>
      <c r="BM48" s="68"/>
      <c r="BN48" s="68"/>
      <c r="BO48" s="63"/>
      <c r="BP48" s="64"/>
      <c r="BQ48" s="61"/>
      <c r="BR48" s="65"/>
      <c r="BS48" s="66"/>
      <c r="BT48" s="67"/>
      <c r="BU48" s="68"/>
      <c r="BV48" s="68"/>
      <c r="BW48" s="68"/>
      <c r="BX48" s="63"/>
      <c r="BY48" s="64"/>
      <c r="BZ48" s="61"/>
      <c r="CA48" s="65"/>
      <c r="CB48" s="66"/>
      <c r="CC48" s="67"/>
      <c r="CD48" s="68"/>
      <c r="CE48" s="68"/>
      <c r="CF48" s="68"/>
      <c r="CG48" s="63"/>
      <c r="CH48" s="64"/>
      <c r="CI48" s="61"/>
      <c r="CJ48" s="65"/>
      <c r="CK48" s="66"/>
      <c r="CL48" s="67"/>
      <c r="CM48" s="68"/>
      <c r="CN48" s="68"/>
      <c r="CO48" s="68"/>
      <c r="CP48" s="69"/>
      <c r="CQ48" s="66"/>
      <c r="CR48" s="66"/>
      <c r="CS48" s="66"/>
      <c r="CT48" s="70"/>
    </row>
    <row r="49" spans="1:99">
      <c r="A49" s="19">
        <f>AC49</f>
        <v>1.8456897226754</v>
      </c>
      <c r="B49" s="39"/>
      <c r="C49" s="39"/>
      <c r="D49" s="39"/>
      <c r="E49" s="39"/>
      <c r="F49" s="39"/>
      <c r="G49" s="39"/>
      <c r="H49" s="40" t="s">
        <v>145</v>
      </c>
      <c r="I49" s="40"/>
      <c r="J49" s="40"/>
      <c r="K49" s="179">
        <f>SUM(K6:K48)</f>
        <v>3065000</v>
      </c>
      <c r="L49" s="41">
        <f>SUM(L6:L48)</f>
        <v>2118</v>
      </c>
      <c r="M49" s="41">
        <f>SUM(M6:M48)</f>
        <v>740</v>
      </c>
      <c r="N49" s="41">
        <f>SUM(N6:N48)</f>
        <v>2619</v>
      </c>
      <c r="O49" s="41">
        <f>SUM(O6:O48)</f>
        <v>390</v>
      </c>
      <c r="P49" s="41">
        <f>SUM(P6:P48)</f>
        <v>2</v>
      </c>
      <c r="Q49" s="41">
        <f>SUM(Q6:Q48)</f>
        <v>392</v>
      </c>
      <c r="R49" s="42">
        <f>IFERROR(Q49/N49,"-")</f>
        <v>0.14967544864452</v>
      </c>
      <c r="S49" s="76">
        <f>SUM(S6:S48)</f>
        <v>36</v>
      </c>
      <c r="T49" s="76">
        <f>SUM(T6:T48)</f>
        <v>93</v>
      </c>
      <c r="U49" s="42">
        <f>IFERROR(S49/Q49,"-")</f>
        <v>0.091836734693878</v>
      </c>
      <c r="V49" s="43">
        <f>IFERROR(K49/Q49,"-")</f>
        <v>7818.8775510204</v>
      </c>
      <c r="W49" s="44">
        <f>SUM(W6:W48)</f>
        <v>78</v>
      </c>
      <c r="X49" s="42">
        <f>IFERROR(W49/Q49,"-")</f>
        <v>0.19897959183673</v>
      </c>
      <c r="Y49" s="179">
        <f>SUM(Y6:Y48)</f>
        <v>5657039</v>
      </c>
      <c r="Z49" s="179">
        <f>IFERROR(Y49/Q49,"-")</f>
        <v>14431.221938776</v>
      </c>
      <c r="AA49" s="179">
        <f>IFERROR(Y49/W49,"-")</f>
        <v>72526.141025641</v>
      </c>
      <c r="AB49" s="179">
        <f>Y49-K49</f>
        <v>2592039</v>
      </c>
      <c r="AC49" s="45">
        <f>Y49/K49</f>
        <v>1.8456897226754</v>
      </c>
      <c r="AD49" s="58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6"/>
    <mergeCell ref="K22:K26"/>
    <mergeCell ref="V22:V26"/>
    <mergeCell ref="AB22:AB26"/>
    <mergeCell ref="AC22:AC26"/>
    <mergeCell ref="A27:A30"/>
    <mergeCell ref="K27:K30"/>
    <mergeCell ref="V27:V30"/>
    <mergeCell ref="AB27:AB30"/>
    <mergeCell ref="AC27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10.225</v>
      </c>
      <c r="B6" s="184" t="s">
        <v>147</v>
      </c>
      <c r="C6" s="184" t="s">
        <v>58</v>
      </c>
      <c r="D6" s="184" t="s">
        <v>148</v>
      </c>
      <c r="E6" s="184" t="s">
        <v>149</v>
      </c>
      <c r="F6" s="184" t="s">
        <v>150</v>
      </c>
      <c r="G6" s="184" t="s">
        <v>61</v>
      </c>
      <c r="H6" s="87" t="s">
        <v>151</v>
      </c>
      <c r="I6" s="87" t="s">
        <v>152</v>
      </c>
      <c r="J6" s="87" t="s">
        <v>153</v>
      </c>
      <c r="K6" s="176">
        <v>80000</v>
      </c>
      <c r="L6" s="79">
        <v>24</v>
      </c>
      <c r="M6" s="79">
        <v>0</v>
      </c>
      <c r="N6" s="79">
        <v>56</v>
      </c>
      <c r="O6" s="88">
        <v>8</v>
      </c>
      <c r="P6" s="89">
        <v>0</v>
      </c>
      <c r="Q6" s="90">
        <f>O6+P6</f>
        <v>8</v>
      </c>
      <c r="R6" s="80">
        <f>IFERROR(Q6/N6,"-")</f>
        <v>0.14285714285714</v>
      </c>
      <c r="S6" s="79">
        <v>0</v>
      </c>
      <c r="T6" s="79">
        <v>3</v>
      </c>
      <c r="U6" s="80">
        <f>IFERROR(T6/(Q6),"-")</f>
        <v>0.375</v>
      </c>
      <c r="V6" s="81">
        <f>IFERROR(K6/SUM(Q6:Q7),"-")</f>
        <v>3076.9230769231</v>
      </c>
      <c r="W6" s="82">
        <v>1</v>
      </c>
      <c r="X6" s="80">
        <f>IF(Q6=0,"-",W6/Q6)</f>
        <v>0.125</v>
      </c>
      <c r="Y6" s="181">
        <v>12000</v>
      </c>
      <c r="Z6" s="182">
        <f>IFERROR(Y6/Q6,"-")</f>
        <v>1500</v>
      </c>
      <c r="AA6" s="182">
        <f>IFERROR(Y6/W6,"-")</f>
        <v>12000</v>
      </c>
      <c r="AB6" s="176">
        <f>SUM(Y6:Y7)-SUM(K6:K7)</f>
        <v>738000</v>
      </c>
      <c r="AC6" s="83">
        <f>SUM(Y6:Y7)/SUM(K6:K7)</f>
        <v>10.225</v>
      </c>
      <c r="AD6" s="77"/>
      <c r="AE6" s="91">
        <v>1</v>
      </c>
      <c r="AF6" s="92">
        <f>IF(Q6=0,"",IF(AE6=0,"",(AE6/Q6)))</f>
        <v>0.125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0.375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0.125</v>
      </c>
      <c r="AY6" s="103">
        <v>1</v>
      </c>
      <c r="AZ6" s="105">
        <f>IFERROR(AY6/AW6,"-")</f>
        <v>1</v>
      </c>
      <c r="BA6" s="106">
        <v>3000</v>
      </c>
      <c r="BB6" s="107">
        <f>IFERROR(BA6/AW6,"-")</f>
        <v>3000</v>
      </c>
      <c r="BC6" s="108">
        <v>1</v>
      </c>
      <c r="BD6" s="108"/>
      <c r="BE6" s="108"/>
      <c r="BF6" s="109">
        <v>2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0.125</v>
      </c>
      <c r="BQ6" s="118">
        <v>1</v>
      </c>
      <c r="BR6" s="119">
        <f>IFERROR(BQ6/BO6,"-")</f>
        <v>1</v>
      </c>
      <c r="BS6" s="120">
        <v>9000</v>
      </c>
      <c r="BT6" s="121">
        <f>IFERROR(BS6/BO6,"-")</f>
        <v>9000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12000</v>
      </c>
      <c r="CR6" s="138">
        <v>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154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99</v>
      </c>
      <c r="M7" s="79">
        <v>63</v>
      </c>
      <c r="N7" s="79">
        <v>30</v>
      </c>
      <c r="O7" s="88">
        <v>18</v>
      </c>
      <c r="P7" s="89">
        <v>0</v>
      </c>
      <c r="Q7" s="90">
        <f>O7+P7</f>
        <v>18</v>
      </c>
      <c r="R7" s="80">
        <f>IFERROR(Q7/N7,"-")</f>
        <v>0.6</v>
      </c>
      <c r="S7" s="79">
        <v>4</v>
      </c>
      <c r="T7" s="79">
        <v>4</v>
      </c>
      <c r="U7" s="80">
        <f>IFERROR(T7/(Q7),"-")</f>
        <v>0.22222222222222</v>
      </c>
      <c r="V7" s="81"/>
      <c r="W7" s="82">
        <v>4</v>
      </c>
      <c r="X7" s="80">
        <f>IF(Q7=0,"-",W7/Q7)</f>
        <v>0.22222222222222</v>
      </c>
      <c r="Y7" s="181">
        <v>806000</v>
      </c>
      <c r="Z7" s="182">
        <f>IFERROR(Y7/Q7,"-")</f>
        <v>44777.777777778</v>
      </c>
      <c r="AA7" s="182">
        <f>IFERROR(Y7/W7,"-")</f>
        <v>201500</v>
      </c>
      <c r="AB7" s="176"/>
      <c r="AC7" s="83"/>
      <c r="AD7" s="77"/>
      <c r="AE7" s="91">
        <v>1</v>
      </c>
      <c r="AF7" s="92">
        <f>IF(Q7=0,"",IF(AE7=0,"",(AE7/Q7)))</f>
        <v>0.055555555555556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4</v>
      </c>
      <c r="AO7" s="98">
        <f>IF(Q7=0,"",IF(AN7=0,"",(AN7/Q7)))</f>
        <v>0.22222222222222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5</v>
      </c>
      <c r="BG7" s="110">
        <f>IF(Q7=0,"",IF(BF7=0,"",(BF7/Q7)))</f>
        <v>0.27777777777778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7</v>
      </c>
      <c r="BP7" s="117">
        <f>IF(Q7=0,"",IF(BO7=0,"",(BO7/Q7)))</f>
        <v>0.38888888888889</v>
      </c>
      <c r="BQ7" s="118">
        <v>3</v>
      </c>
      <c r="BR7" s="119">
        <f>IFERROR(BQ7/BO7,"-")</f>
        <v>0.42857142857143</v>
      </c>
      <c r="BS7" s="120">
        <v>793000</v>
      </c>
      <c r="BT7" s="121">
        <f>IFERROR(BS7/BO7,"-")</f>
        <v>113285.71428571</v>
      </c>
      <c r="BU7" s="122">
        <v>1</v>
      </c>
      <c r="BV7" s="122"/>
      <c r="BW7" s="122">
        <v>2</v>
      </c>
      <c r="BX7" s="123">
        <v>1</v>
      </c>
      <c r="BY7" s="124">
        <f>IF(Q7=0,"",IF(BX7=0,"",(BX7/Q7)))</f>
        <v>0.055555555555556</v>
      </c>
      <c r="BZ7" s="125">
        <v>1</v>
      </c>
      <c r="CA7" s="126">
        <f>IFERROR(BZ7/BX7,"-")</f>
        <v>1</v>
      </c>
      <c r="CB7" s="127">
        <v>13000</v>
      </c>
      <c r="CC7" s="128">
        <f>IFERROR(CB7/BX7,"-")</f>
        <v>13000</v>
      </c>
      <c r="CD7" s="129"/>
      <c r="CE7" s="129">
        <v>1</v>
      </c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806000</v>
      </c>
      <c r="CR7" s="138">
        <v>715000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1.975</v>
      </c>
      <c r="B8" s="184" t="s">
        <v>155</v>
      </c>
      <c r="C8" s="184" t="s">
        <v>156</v>
      </c>
      <c r="D8" s="184" t="s">
        <v>157</v>
      </c>
      <c r="E8" s="184" t="s">
        <v>158</v>
      </c>
      <c r="F8" s="184"/>
      <c r="G8" s="184" t="s">
        <v>61</v>
      </c>
      <c r="H8" s="87" t="s">
        <v>159</v>
      </c>
      <c r="I8" s="87" t="s">
        <v>160</v>
      </c>
      <c r="J8" s="87" t="s">
        <v>161</v>
      </c>
      <c r="K8" s="176">
        <v>40000</v>
      </c>
      <c r="L8" s="79">
        <v>8</v>
      </c>
      <c r="M8" s="79">
        <v>0</v>
      </c>
      <c r="N8" s="79">
        <v>12</v>
      </c>
      <c r="O8" s="88">
        <v>3</v>
      </c>
      <c r="P8" s="89">
        <v>0</v>
      </c>
      <c r="Q8" s="90">
        <f>O8+P8</f>
        <v>3</v>
      </c>
      <c r="R8" s="80">
        <f>IFERROR(Q8/N8,"-")</f>
        <v>0.25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3076.9230769231</v>
      </c>
      <c r="W8" s="82">
        <v>1</v>
      </c>
      <c r="X8" s="80">
        <f>IF(Q8=0,"-",W8/Q8)</f>
        <v>0.33333333333333</v>
      </c>
      <c r="Y8" s="181">
        <v>49000</v>
      </c>
      <c r="Z8" s="182">
        <f>IFERROR(Y8/Q8,"-")</f>
        <v>16333.333333333</v>
      </c>
      <c r="AA8" s="182">
        <f>IFERROR(Y8/W8,"-")</f>
        <v>49000</v>
      </c>
      <c r="AB8" s="176">
        <f>SUM(Y8:Y9)-SUM(K8:K9)</f>
        <v>39000</v>
      </c>
      <c r="AC8" s="83">
        <f>SUM(Y8:Y9)/SUM(K8:K9)</f>
        <v>1.975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>
        <v>1</v>
      </c>
      <c r="BR8" s="119">
        <f>IFERROR(BQ8/BO8,"-")</f>
        <v>1</v>
      </c>
      <c r="BS8" s="120">
        <v>49000</v>
      </c>
      <c r="BT8" s="121">
        <f>IFERROR(BS8/BO8,"-")</f>
        <v>49000</v>
      </c>
      <c r="BU8" s="122"/>
      <c r="BV8" s="122"/>
      <c r="BW8" s="122">
        <v>1</v>
      </c>
      <c r="BX8" s="123">
        <v>1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49000</v>
      </c>
      <c r="CR8" s="138">
        <v>49000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162</v>
      </c>
      <c r="C9" s="184" t="s">
        <v>156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41</v>
      </c>
      <c r="M9" s="79">
        <v>19</v>
      </c>
      <c r="N9" s="79">
        <v>16</v>
      </c>
      <c r="O9" s="88">
        <v>10</v>
      </c>
      <c r="P9" s="89">
        <v>0</v>
      </c>
      <c r="Q9" s="90">
        <f>O9+P9</f>
        <v>10</v>
      </c>
      <c r="R9" s="80">
        <f>IFERROR(Q9/N9,"-")</f>
        <v>0.625</v>
      </c>
      <c r="S9" s="79">
        <v>0</v>
      </c>
      <c r="T9" s="79">
        <v>1</v>
      </c>
      <c r="U9" s="80">
        <f>IFERROR(T9/(Q9),"-")</f>
        <v>0.1</v>
      </c>
      <c r="V9" s="81"/>
      <c r="W9" s="82">
        <v>2</v>
      </c>
      <c r="X9" s="80">
        <f>IF(Q9=0,"-",W9/Q9)</f>
        <v>0.2</v>
      </c>
      <c r="Y9" s="181">
        <v>30000</v>
      </c>
      <c r="Z9" s="182">
        <f>IFERROR(Y9/Q9,"-")</f>
        <v>3000</v>
      </c>
      <c r="AA9" s="182">
        <f>IFERROR(Y9/W9,"-")</f>
        <v>15000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0.2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0.2</v>
      </c>
      <c r="BH9" s="109">
        <v>1</v>
      </c>
      <c r="BI9" s="111">
        <f>IFERROR(BH9/BF9,"-")</f>
        <v>0.5</v>
      </c>
      <c r="BJ9" s="112">
        <v>15000</v>
      </c>
      <c r="BK9" s="113">
        <f>IFERROR(BJ9/BF9,"-")</f>
        <v>7500</v>
      </c>
      <c r="BL9" s="114">
        <v>1</v>
      </c>
      <c r="BM9" s="114"/>
      <c r="BN9" s="114"/>
      <c r="BO9" s="116">
        <v>5</v>
      </c>
      <c r="BP9" s="117">
        <f>IF(Q9=0,"",IF(BO9=0,"",(BO9/Q9)))</f>
        <v>0.5</v>
      </c>
      <c r="BQ9" s="118">
        <v>1</v>
      </c>
      <c r="BR9" s="119">
        <f>IFERROR(BQ9/BO9,"-")</f>
        <v>0.2</v>
      </c>
      <c r="BS9" s="120">
        <v>15000</v>
      </c>
      <c r="BT9" s="121">
        <f>IFERROR(BS9/BO9,"-")</f>
        <v>3000</v>
      </c>
      <c r="BU9" s="122">
        <v>1</v>
      </c>
      <c r="BV9" s="122"/>
      <c r="BW9" s="122"/>
      <c r="BX9" s="123">
        <v>1</v>
      </c>
      <c r="BY9" s="124">
        <f>IF(Q9=0,"",IF(BX9=0,"",(BX9/Q9)))</f>
        <v>0.1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30000</v>
      </c>
      <c r="CR9" s="138">
        <v>15000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</v>
      </c>
      <c r="B10" s="184" t="s">
        <v>163</v>
      </c>
      <c r="C10" s="184" t="s">
        <v>156</v>
      </c>
      <c r="D10" s="184" t="s">
        <v>164</v>
      </c>
      <c r="E10" s="184" t="s">
        <v>165</v>
      </c>
      <c r="F10" s="184"/>
      <c r="G10" s="184" t="s">
        <v>61</v>
      </c>
      <c r="H10" s="87" t="s">
        <v>166</v>
      </c>
      <c r="I10" s="87" t="s">
        <v>167</v>
      </c>
      <c r="J10" s="87" t="s">
        <v>168</v>
      </c>
      <c r="K10" s="176">
        <v>75000</v>
      </c>
      <c r="L10" s="79">
        <v>21</v>
      </c>
      <c r="M10" s="79">
        <v>0</v>
      </c>
      <c r="N10" s="79">
        <v>62</v>
      </c>
      <c r="O10" s="88">
        <v>8</v>
      </c>
      <c r="P10" s="89">
        <v>0</v>
      </c>
      <c r="Q10" s="90">
        <f>O10+P10</f>
        <v>8</v>
      </c>
      <c r="R10" s="80">
        <f>IFERROR(Q10/N10,"-")</f>
        <v>0.12903225806452</v>
      </c>
      <c r="S10" s="79">
        <v>0</v>
      </c>
      <c r="T10" s="79">
        <v>2</v>
      </c>
      <c r="U10" s="80">
        <f>IFERROR(T10/(Q10),"-")</f>
        <v>0.25</v>
      </c>
      <c r="V10" s="81">
        <f>IFERROR(K10/SUM(Q10:Q11),"-")</f>
        <v>2205.8823529412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-60000</v>
      </c>
      <c r="AC10" s="83">
        <f>SUM(Y10:Y11)/SUM(K10:K11)</f>
        <v>0.2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0.25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0.125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0.125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0.125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3</v>
      </c>
      <c r="BY10" s="124">
        <f>IF(Q10=0,"",IF(BX10=0,"",(BX10/Q10)))</f>
        <v>0.375</v>
      </c>
      <c r="BZ10" s="125">
        <v>1</v>
      </c>
      <c r="CA10" s="126">
        <f>IFERROR(BZ10/BX10,"-")</f>
        <v>0.33333333333333</v>
      </c>
      <c r="CB10" s="127">
        <v>5000</v>
      </c>
      <c r="CC10" s="128">
        <f>IFERROR(CB10/BX10,"-")</f>
        <v>1666.6666666667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>
        <v>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169</v>
      </c>
      <c r="C11" s="184" t="s">
        <v>156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93</v>
      </c>
      <c r="M11" s="79">
        <v>71</v>
      </c>
      <c r="N11" s="79">
        <v>44</v>
      </c>
      <c r="O11" s="88">
        <v>26</v>
      </c>
      <c r="P11" s="89">
        <v>0</v>
      </c>
      <c r="Q11" s="90">
        <f>O11+P11</f>
        <v>26</v>
      </c>
      <c r="R11" s="80">
        <f>IFERROR(Q11/N11,"-")</f>
        <v>0.59090909090909</v>
      </c>
      <c r="S11" s="79">
        <v>3</v>
      </c>
      <c r="T11" s="79">
        <v>6</v>
      </c>
      <c r="U11" s="80">
        <f>IFERROR(T11/(Q11),"-")</f>
        <v>0.23076923076923</v>
      </c>
      <c r="V11" s="81"/>
      <c r="W11" s="82">
        <v>2</v>
      </c>
      <c r="X11" s="80">
        <f>IF(Q11=0,"-",W11/Q11)</f>
        <v>0.076923076923077</v>
      </c>
      <c r="Y11" s="181">
        <v>15000</v>
      </c>
      <c r="Z11" s="182">
        <f>IFERROR(Y11/Q11,"-")</f>
        <v>576.92307692308</v>
      </c>
      <c r="AA11" s="182">
        <f>IFERROR(Y11/W11,"-")</f>
        <v>7500</v>
      </c>
      <c r="AB11" s="176"/>
      <c r="AC11" s="83"/>
      <c r="AD11" s="77"/>
      <c r="AE11" s="91">
        <v>1</v>
      </c>
      <c r="AF11" s="92">
        <f>IF(Q11=0,"",IF(AE11=0,"",(AE11/Q11)))</f>
        <v>0.038461538461538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</v>
      </c>
      <c r="AO11" s="98">
        <f>IF(Q11=0,"",IF(AN11=0,"",(AN11/Q11)))</f>
        <v>0.038461538461538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0.038461538461538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11</v>
      </c>
      <c r="BG11" s="110">
        <f>IF(Q11=0,"",IF(BF11=0,"",(BF11/Q11)))</f>
        <v>0.42307692307692</v>
      </c>
      <c r="BH11" s="109">
        <v>1</v>
      </c>
      <c r="BI11" s="111">
        <f>IFERROR(BH11/BF11,"-")</f>
        <v>0.090909090909091</v>
      </c>
      <c r="BJ11" s="112">
        <v>3000</v>
      </c>
      <c r="BK11" s="113">
        <f>IFERROR(BJ11/BF11,"-")</f>
        <v>272.72727272727</v>
      </c>
      <c r="BL11" s="114">
        <v>1</v>
      </c>
      <c r="BM11" s="114"/>
      <c r="BN11" s="114"/>
      <c r="BO11" s="116">
        <v>8</v>
      </c>
      <c r="BP11" s="117">
        <f>IF(Q11=0,"",IF(BO11=0,"",(BO11/Q11)))</f>
        <v>0.30769230769231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3</v>
      </c>
      <c r="BY11" s="124">
        <f>IF(Q11=0,"",IF(BX11=0,"",(BX11/Q11)))</f>
        <v>0.11538461538462</v>
      </c>
      <c r="BZ11" s="125">
        <v>2</v>
      </c>
      <c r="CA11" s="126">
        <f>IFERROR(BZ11/BX11,"-")</f>
        <v>0.66666666666667</v>
      </c>
      <c r="CB11" s="127">
        <v>8000</v>
      </c>
      <c r="CC11" s="128">
        <f>IFERROR(CB11/BX11,"-")</f>
        <v>2666.6666666667</v>
      </c>
      <c r="CD11" s="129">
        <v>2</v>
      </c>
      <c r="CE11" s="129"/>
      <c r="CF11" s="129"/>
      <c r="CG11" s="130">
        <v>1</v>
      </c>
      <c r="CH11" s="131">
        <f>IF(Q11=0,"",IF(CG11=0,"",(CG11/Q11)))</f>
        <v>0.038461538461538</v>
      </c>
      <c r="CI11" s="132">
        <v>1</v>
      </c>
      <c r="CJ11" s="133">
        <f>IFERROR(CI11/CG11,"-")</f>
        <v>1</v>
      </c>
      <c r="CK11" s="134">
        <v>10000</v>
      </c>
      <c r="CL11" s="135">
        <f>IFERROR(CK11/CG11,"-")</f>
        <v>10000</v>
      </c>
      <c r="CM11" s="136">
        <v>1</v>
      </c>
      <c r="CN11" s="136"/>
      <c r="CO11" s="136"/>
      <c r="CP11" s="137">
        <v>2</v>
      </c>
      <c r="CQ11" s="138">
        <v>15000</v>
      </c>
      <c r="CR11" s="138">
        <v>10000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1.4388888888889</v>
      </c>
      <c r="B12" s="184" t="s">
        <v>170</v>
      </c>
      <c r="C12" s="184" t="s">
        <v>156</v>
      </c>
      <c r="D12" s="184" t="s">
        <v>164</v>
      </c>
      <c r="E12" s="184" t="s">
        <v>158</v>
      </c>
      <c r="F12" s="184"/>
      <c r="G12" s="184" t="s">
        <v>61</v>
      </c>
      <c r="H12" s="87" t="s">
        <v>171</v>
      </c>
      <c r="I12" s="87" t="s">
        <v>172</v>
      </c>
      <c r="J12" s="87" t="s">
        <v>168</v>
      </c>
      <c r="K12" s="176">
        <v>75000</v>
      </c>
      <c r="L12" s="79">
        <v>12</v>
      </c>
      <c r="M12" s="79">
        <v>0</v>
      </c>
      <c r="N12" s="79">
        <v>31</v>
      </c>
      <c r="O12" s="88">
        <v>4</v>
      </c>
      <c r="P12" s="89">
        <v>0</v>
      </c>
      <c r="Q12" s="90">
        <f>O12+P12</f>
        <v>4</v>
      </c>
      <c r="R12" s="80">
        <f>IFERROR(Q12/N12,"-")</f>
        <v>0.12903225806452</v>
      </c>
      <c r="S12" s="79">
        <v>0</v>
      </c>
      <c r="T12" s="79">
        <v>1</v>
      </c>
      <c r="U12" s="80">
        <f>IFERROR(T12/(Q12),"-")</f>
        <v>0.25</v>
      </c>
      <c r="V12" s="81">
        <f>IFERROR(K12/SUM(Q12:Q15),"-")</f>
        <v>1086.9565217391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SUM(Y12:Y15)-SUM(K12:K15)</f>
        <v>79000</v>
      </c>
      <c r="AC12" s="83">
        <f>SUM(Y12:Y15)/SUM(K12:K15)</f>
        <v>1.4388888888889</v>
      </c>
      <c r="AD12" s="77"/>
      <c r="AE12" s="91">
        <v>1</v>
      </c>
      <c r="AF12" s="92">
        <f>IF(Q12=0,"",IF(AE12=0,"",(AE12/Q12)))</f>
        <v>0.25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2</v>
      </c>
      <c r="AX12" s="104">
        <f>IF(Q12=0,"",IF(AW12=0,"",(AW12/Q12)))</f>
        <v>0.5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0.25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173</v>
      </c>
      <c r="C13" s="184" t="s">
        <v>156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83</v>
      </c>
      <c r="M13" s="79">
        <v>29</v>
      </c>
      <c r="N13" s="79">
        <v>6</v>
      </c>
      <c r="O13" s="88">
        <v>7</v>
      </c>
      <c r="P13" s="89">
        <v>0</v>
      </c>
      <c r="Q13" s="90">
        <f>O13+P13</f>
        <v>7</v>
      </c>
      <c r="R13" s="80">
        <f>IFERROR(Q13/N13,"-")</f>
        <v>1.1666666666667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0.14285714285714</v>
      </c>
      <c r="Y13" s="181">
        <v>21000</v>
      </c>
      <c r="Z13" s="182">
        <f>IFERROR(Y13/Q13,"-")</f>
        <v>3000</v>
      </c>
      <c r="AA13" s="182">
        <f>IFERROR(Y13/W13,"-")</f>
        <v>21000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2</v>
      </c>
      <c r="AO13" s="98">
        <f>IF(Q13=0,"",IF(AN13=0,"",(AN13/Q13)))</f>
        <v>0.28571428571429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</v>
      </c>
      <c r="AX13" s="104">
        <f>IF(Q13=0,"",IF(AW13=0,"",(AW13/Q13)))</f>
        <v>0.14285714285714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0.14285714285714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0.28571428571429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0.14285714285714</v>
      </c>
      <c r="CI13" s="132">
        <v>1</v>
      </c>
      <c r="CJ13" s="133">
        <f>IFERROR(CI13/CG13,"-")</f>
        <v>1</v>
      </c>
      <c r="CK13" s="134">
        <v>21000</v>
      </c>
      <c r="CL13" s="135">
        <f>IFERROR(CK13/CG13,"-")</f>
        <v>21000</v>
      </c>
      <c r="CM13" s="136"/>
      <c r="CN13" s="136"/>
      <c r="CO13" s="136">
        <v>1</v>
      </c>
      <c r="CP13" s="137">
        <v>1</v>
      </c>
      <c r="CQ13" s="138">
        <v>21000</v>
      </c>
      <c r="CR13" s="138">
        <v>21000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2.2666666666667</v>
      </c>
      <c r="B14" s="184" t="s">
        <v>174</v>
      </c>
      <c r="C14" s="184" t="s">
        <v>156</v>
      </c>
      <c r="D14" s="184" t="s">
        <v>164</v>
      </c>
      <c r="E14" s="184" t="s">
        <v>175</v>
      </c>
      <c r="F14" s="184"/>
      <c r="G14" s="184" t="s">
        <v>61</v>
      </c>
      <c r="H14" s="87" t="s">
        <v>176</v>
      </c>
      <c r="I14" s="87" t="s">
        <v>152</v>
      </c>
      <c r="J14" s="87" t="s">
        <v>177</v>
      </c>
      <c r="K14" s="176">
        <v>105000</v>
      </c>
      <c r="L14" s="79">
        <v>49</v>
      </c>
      <c r="M14" s="79">
        <v>0</v>
      </c>
      <c r="N14" s="79">
        <v>165</v>
      </c>
      <c r="O14" s="88">
        <v>20</v>
      </c>
      <c r="P14" s="89">
        <v>1</v>
      </c>
      <c r="Q14" s="90">
        <f>O14+P14</f>
        <v>21</v>
      </c>
      <c r="R14" s="80">
        <f>IFERROR(Q14/N14,"-")</f>
        <v>0.12727272727273</v>
      </c>
      <c r="S14" s="79">
        <v>1</v>
      </c>
      <c r="T14" s="79">
        <v>5</v>
      </c>
      <c r="U14" s="80">
        <f>IFERROR(T14/(Q14),"-")</f>
        <v>0.23809523809524</v>
      </c>
      <c r="V14" s="81">
        <f>IFERROR(K14/SUM(Q14:Q17),"-")</f>
        <v>1810.3448275862</v>
      </c>
      <c r="W14" s="82">
        <v>3</v>
      </c>
      <c r="X14" s="80">
        <f>IF(Q14=0,"-",W14/Q14)</f>
        <v>0.14285714285714</v>
      </c>
      <c r="Y14" s="181">
        <v>60000</v>
      </c>
      <c r="Z14" s="182">
        <f>IFERROR(Y14/Q14,"-")</f>
        <v>2857.1428571429</v>
      </c>
      <c r="AA14" s="182">
        <f>IFERROR(Y14/W14,"-")</f>
        <v>20000</v>
      </c>
      <c r="AB14" s="176">
        <f>SUM(Y14:Y17)-SUM(K14:K17)</f>
        <v>133000</v>
      </c>
      <c r="AC14" s="83">
        <f>SUM(Y14:Y17)/SUM(K14:K17)</f>
        <v>2.2666666666667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3</v>
      </c>
      <c r="AO14" s="98">
        <f>IF(Q14=0,"",IF(AN14=0,"",(AN14/Q14)))</f>
        <v>0.14285714285714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2</v>
      </c>
      <c r="AX14" s="104">
        <f>IF(Q14=0,"",IF(AW14=0,"",(AW14/Q14)))</f>
        <v>0.095238095238095</v>
      </c>
      <c r="AY14" s="103">
        <v>1</v>
      </c>
      <c r="AZ14" s="105">
        <f>IFERROR(AY14/AW14,"-")</f>
        <v>0.5</v>
      </c>
      <c r="BA14" s="106">
        <v>3000</v>
      </c>
      <c r="BB14" s="107">
        <f>IFERROR(BA14/AW14,"-")</f>
        <v>1500</v>
      </c>
      <c r="BC14" s="108">
        <v>1</v>
      </c>
      <c r="BD14" s="108"/>
      <c r="BE14" s="108"/>
      <c r="BF14" s="109">
        <v>5</v>
      </c>
      <c r="BG14" s="110">
        <f>IF(Q14=0,"",IF(BF14=0,"",(BF14/Q14)))</f>
        <v>0.23809523809524</v>
      </c>
      <c r="BH14" s="109">
        <v>1</v>
      </c>
      <c r="BI14" s="111">
        <f>IFERROR(BH14/BF14,"-")</f>
        <v>0.2</v>
      </c>
      <c r="BJ14" s="112">
        <v>11000</v>
      </c>
      <c r="BK14" s="113">
        <f>IFERROR(BJ14/BF14,"-")</f>
        <v>2200</v>
      </c>
      <c r="BL14" s="114"/>
      <c r="BM14" s="114"/>
      <c r="BN14" s="114">
        <v>1</v>
      </c>
      <c r="BO14" s="116">
        <v>6</v>
      </c>
      <c r="BP14" s="117">
        <f>IF(Q14=0,"",IF(BO14=0,"",(BO14/Q14)))</f>
        <v>0.28571428571429</v>
      </c>
      <c r="BQ14" s="118">
        <v>1</v>
      </c>
      <c r="BR14" s="119">
        <f>IFERROR(BQ14/BO14,"-")</f>
        <v>0.16666666666667</v>
      </c>
      <c r="BS14" s="120">
        <v>6000</v>
      </c>
      <c r="BT14" s="121">
        <f>IFERROR(BS14/BO14,"-")</f>
        <v>1000</v>
      </c>
      <c r="BU14" s="122"/>
      <c r="BV14" s="122">
        <v>1</v>
      </c>
      <c r="BW14" s="122"/>
      <c r="BX14" s="123">
        <v>5</v>
      </c>
      <c r="BY14" s="124">
        <f>IF(Q14=0,"",IF(BX14=0,"",(BX14/Q14)))</f>
        <v>0.23809523809524</v>
      </c>
      <c r="BZ14" s="125">
        <v>1</v>
      </c>
      <c r="CA14" s="126">
        <f>IFERROR(BZ14/BX14,"-")</f>
        <v>0.2</v>
      </c>
      <c r="CB14" s="127">
        <v>40000</v>
      </c>
      <c r="CC14" s="128">
        <f>IFERROR(CB14/BX14,"-")</f>
        <v>8000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60000</v>
      </c>
      <c r="CR14" s="138">
        <v>40000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178</v>
      </c>
      <c r="C15" s="184" t="s">
        <v>156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166</v>
      </c>
      <c r="M15" s="79">
        <v>96</v>
      </c>
      <c r="N15" s="79">
        <v>45</v>
      </c>
      <c r="O15" s="88">
        <v>37</v>
      </c>
      <c r="P15" s="89">
        <v>0</v>
      </c>
      <c r="Q15" s="90">
        <f>O15+P15</f>
        <v>37</v>
      </c>
      <c r="R15" s="80">
        <f>IFERROR(Q15/N15,"-")</f>
        <v>0.82222222222222</v>
      </c>
      <c r="S15" s="79">
        <v>6</v>
      </c>
      <c r="T15" s="79">
        <v>2</v>
      </c>
      <c r="U15" s="80">
        <f>IFERROR(T15/(Q15),"-")</f>
        <v>0.054054054054054</v>
      </c>
      <c r="V15" s="81"/>
      <c r="W15" s="82">
        <v>7</v>
      </c>
      <c r="X15" s="80">
        <f>IF(Q15=0,"-",W15/Q15)</f>
        <v>0.18918918918919</v>
      </c>
      <c r="Y15" s="181">
        <v>178000</v>
      </c>
      <c r="Z15" s="182">
        <f>IFERROR(Y15/Q15,"-")</f>
        <v>4810.8108108108</v>
      </c>
      <c r="AA15" s="182">
        <f>IFERROR(Y15/W15,"-")</f>
        <v>25428.571428571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8</v>
      </c>
      <c r="BG15" s="110">
        <f>IF(Q15=0,"",IF(BF15=0,"",(BF15/Q15)))</f>
        <v>0.21621621621622</v>
      </c>
      <c r="BH15" s="109">
        <v>2</v>
      </c>
      <c r="BI15" s="111">
        <f>IFERROR(BH15/BF15,"-")</f>
        <v>0.25</v>
      </c>
      <c r="BJ15" s="112">
        <v>10000</v>
      </c>
      <c r="BK15" s="113">
        <f>IFERROR(BJ15/BF15,"-")</f>
        <v>1250</v>
      </c>
      <c r="BL15" s="114">
        <v>2</v>
      </c>
      <c r="BM15" s="114"/>
      <c r="BN15" s="114"/>
      <c r="BO15" s="116">
        <v>19</v>
      </c>
      <c r="BP15" s="117">
        <f>IF(Q15=0,"",IF(BO15=0,"",(BO15/Q15)))</f>
        <v>0.51351351351351</v>
      </c>
      <c r="BQ15" s="118">
        <v>3</v>
      </c>
      <c r="BR15" s="119">
        <f>IFERROR(BQ15/BO15,"-")</f>
        <v>0.15789473684211</v>
      </c>
      <c r="BS15" s="120">
        <v>56000</v>
      </c>
      <c r="BT15" s="121">
        <f>IFERROR(BS15/BO15,"-")</f>
        <v>2947.3684210526</v>
      </c>
      <c r="BU15" s="122">
        <v>1</v>
      </c>
      <c r="BV15" s="122"/>
      <c r="BW15" s="122">
        <v>2</v>
      </c>
      <c r="BX15" s="123">
        <v>7</v>
      </c>
      <c r="BY15" s="124">
        <f>IF(Q15=0,"",IF(BX15=0,"",(BX15/Q15)))</f>
        <v>0.18918918918919</v>
      </c>
      <c r="BZ15" s="125">
        <v>2</v>
      </c>
      <c r="CA15" s="126">
        <f>IFERROR(BZ15/BX15,"-")</f>
        <v>0.28571428571429</v>
      </c>
      <c r="CB15" s="127">
        <v>21000</v>
      </c>
      <c r="CC15" s="128">
        <f>IFERROR(CB15/BX15,"-")</f>
        <v>3000</v>
      </c>
      <c r="CD15" s="129">
        <v>1</v>
      </c>
      <c r="CE15" s="129">
        <v>1</v>
      </c>
      <c r="CF15" s="129"/>
      <c r="CG15" s="130">
        <v>3</v>
      </c>
      <c r="CH15" s="131">
        <f>IF(Q15=0,"",IF(CG15=0,"",(CG15/Q15)))</f>
        <v>0.081081081081081</v>
      </c>
      <c r="CI15" s="132">
        <v>2</v>
      </c>
      <c r="CJ15" s="133">
        <f>IFERROR(CI15/CG15,"-")</f>
        <v>0.66666666666667</v>
      </c>
      <c r="CK15" s="134">
        <v>97000</v>
      </c>
      <c r="CL15" s="135">
        <f>IFERROR(CK15/CG15,"-")</f>
        <v>32333.333333333</v>
      </c>
      <c r="CM15" s="136">
        <v>1</v>
      </c>
      <c r="CN15" s="136"/>
      <c r="CO15" s="136">
        <v>1</v>
      </c>
      <c r="CP15" s="137">
        <v>7</v>
      </c>
      <c r="CQ15" s="138">
        <v>178000</v>
      </c>
      <c r="CR15" s="138">
        <v>94000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3.1226666666667</v>
      </c>
      <c r="B18" s="39"/>
      <c r="C18" s="39"/>
      <c r="D18" s="39"/>
      <c r="E18" s="39"/>
      <c r="F18" s="39"/>
      <c r="G18" s="39"/>
      <c r="H18" s="40" t="s">
        <v>179</v>
      </c>
      <c r="I18" s="40"/>
      <c r="J18" s="40"/>
      <c r="K18" s="179">
        <f>SUM(K6:K17)</f>
        <v>375000</v>
      </c>
      <c r="L18" s="41">
        <f>SUM(L6:L17)</f>
        <v>596</v>
      </c>
      <c r="M18" s="41">
        <f>SUM(M6:M17)</f>
        <v>278</v>
      </c>
      <c r="N18" s="41">
        <f>SUM(N6:N17)</f>
        <v>467</v>
      </c>
      <c r="O18" s="41">
        <f>SUM(O6:O17)</f>
        <v>141</v>
      </c>
      <c r="P18" s="41">
        <f>SUM(P6:P17)</f>
        <v>1</v>
      </c>
      <c r="Q18" s="41">
        <f>SUM(Q6:Q17)</f>
        <v>142</v>
      </c>
      <c r="R18" s="42">
        <f>IFERROR(Q18/N18,"-")</f>
        <v>0.30406852248394</v>
      </c>
      <c r="S18" s="76">
        <f>SUM(S6:S17)</f>
        <v>15</v>
      </c>
      <c r="T18" s="76">
        <f>SUM(T6:T17)</f>
        <v>24</v>
      </c>
      <c r="U18" s="42">
        <f>IFERROR(S18/Q18,"-")</f>
        <v>0.1056338028169</v>
      </c>
      <c r="V18" s="43">
        <f>IFERROR(K18/Q18,"-")</f>
        <v>2640.8450704225</v>
      </c>
      <c r="W18" s="44">
        <f>SUM(W6:W17)</f>
        <v>21</v>
      </c>
      <c r="X18" s="42">
        <f>IFERROR(W18/Q18,"-")</f>
        <v>0.14788732394366</v>
      </c>
      <c r="Y18" s="179">
        <f>SUM(Y6:Y17)</f>
        <v>1171000</v>
      </c>
      <c r="Z18" s="179">
        <f>IFERROR(Y18/Q18,"-")</f>
        <v>8246.4788732394</v>
      </c>
      <c r="AA18" s="179">
        <f>IFERROR(Y18/W18,"-")</f>
        <v>55761.904761905</v>
      </c>
      <c r="AB18" s="179">
        <f>Y18-K18</f>
        <v>796000</v>
      </c>
      <c r="AC18" s="45">
        <f>Y18/K18</f>
        <v>3.1226666666667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5"/>
    <mergeCell ref="K12:K15"/>
    <mergeCell ref="V12:V15"/>
    <mergeCell ref="AB12:AB15"/>
    <mergeCell ref="AC12:AC15"/>
    <mergeCell ref="A14:A17"/>
    <mergeCell ref="K14:K17"/>
    <mergeCell ref="V14:V17"/>
    <mergeCell ref="AB14:AB17"/>
    <mergeCell ref="AC14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