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<sst xmlns="http://schemas.openxmlformats.org/spreadsheetml/2006/main" uniqueCount="244">
  <si>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</si>
  <si>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</si>
  <si>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</si>
  <si>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</si>
  <si>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</si>
  <si>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</si>
  <si>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</si>
  <si>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</si>
  <si>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</si>
  <si>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</si>
  <si>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</si>
  <si>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</si>
  <si>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</si>
  <si>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</si>
  <si>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</si>
  <si>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</si>
  <si>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</si>
  <si>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</si>
  <si>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</si>
  <si>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</si>
  <si>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</si>
  <si>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</si>
  <si>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</si>
  <si>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</si>
  <si>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</si>
  <si>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</si>
  <si>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</si>
  <si>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</si>
  <si>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</si>
  <si>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</si>
  <si>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</si>
  <si>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</si>
  <si>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</si>
  <si>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</si>
  <si>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</si>
  <si>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</si>
  <si>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</si>
  <si>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</si>
  <si>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</si>
  <si>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</si>
  <si>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</si>
  <si>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</si>
  <si>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</si>
  <si>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</si>
  <si>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</si>
  <si>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</si>
  <si>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</si>
  <si>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</si>
  <si>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</si>
  <si>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</si>
  <si>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</si>
  <si>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</si>
  <si>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</si>
  <si>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</si>
  <si>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</si>
  <si>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</si>
  <si>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</si>
  <si>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ic1458</t>
  </si>
  <si>
    <t>インターカラー</t>
  </si>
  <si>
    <t>デリヘル版</t>
  </si>
  <si>
    <t>(新txt)もう50代の熟女だけど</t>
  </si>
  <si>
    <t>lp01</t>
  </si>
  <si>
    <t>スポニチ関東</t>
  </si>
  <si>
    <t>4C終面全5段</t>
  </si>
  <si>
    <t>1月11日(土)</t>
  </si>
  <si>
    <t>ic1459</t>
  </si>
  <si>
    <t>スポニチ関西</t>
  </si>
  <si>
    <t>ic1460</t>
  </si>
  <si>
    <t>スポニチ西部</t>
  </si>
  <si>
    <t>ic1461</t>
  </si>
  <si>
    <t>スポニチ北海道</t>
  </si>
  <si>
    <t>ic1462</t>
  </si>
  <si>
    <t>(空電共通)</t>
  </si>
  <si>
    <t>空電</t>
  </si>
  <si>
    <t>空電 (共通)</t>
  </si>
  <si>
    <t>ic1463</t>
  </si>
  <si>
    <t>サンスポ関西</t>
  </si>
  <si>
    <t>ic1464</t>
  </si>
  <si>
    <t>ic1465</t>
  </si>
  <si>
    <t>サンスポ関東</t>
  </si>
  <si>
    <t>全5段</t>
  </si>
  <si>
    <t>ic1466</t>
  </si>
  <si>
    <t>ic1467</t>
  </si>
  <si>
    <t>雑誌版 SPA</t>
  </si>
  <si>
    <t>中高年の出会いの場である○○に危機</t>
  </si>
  <si>
    <t>1月26日(日)</t>
  </si>
  <si>
    <t>ic1468</t>
  </si>
  <si>
    <t>ic1469</t>
  </si>
  <si>
    <t>スポーツ報知関東</t>
  </si>
  <si>
    <t>全5段つかみ4回</t>
  </si>
  <si>
    <t>1月06日(月)</t>
  </si>
  <si>
    <t>ic1470</t>
  </si>
  <si>
    <t>右女３スマホ</t>
  </si>
  <si>
    <t>待ってりゃ声かけてくれる</t>
  </si>
  <si>
    <t>1月14日(火)</t>
  </si>
  <si>
    <t>ic1471</t>
  </si>
  <si>
    <t>アメコミ版緑</t>
  </si>
  <si>
    <t>積極的な熟女と激動交際</t>
  </si>
  <si>
    <t>1月20日(月)</t>
  </si>
  <si>
    <t>ic1472</t>
  </si>
  <si>
    <t>3行版</t>
  </si>
  <si>
    <t>３行で出会えたメール文、出会えるまでサポートします</t>
  </si>
  <si>
    <t>ic1473</t>
  </si>
  <si>
    <t>ic1474</t>
  </si>
  <si>
    <t>①右女３</t>
  </si>
  <si>
    <t>①もう５０代の熟女だけど、試しに付き合ってみる？</t>
  </si>
  <si>
    <t>ニッカン関西</t>
  </si>
  <si>
    <t>半2段つかみ１0段保証</t>
  </si>
  <si>
    <t>ic1475</t>
  </si>
  <si>
    <t>②旧デイリー風</t>
  </si>
  <si>
    <t>②中高年の出会いの場である○○に危機</t>
  </si>
  <si>
    <t>ic1476</t>
  </si>
  <si>
    <t>③新版</t>
  </si>
  <si>
    <t>③待ってりゃ声かけてくれる</t>
  </si>
  <si>
    <t>ic1477</t>
  </si>
  <si>
    <t>ic1478</t>
  </si>
  <si>
    <t>スポニチ関東 特価</t>
  </si>
  <si>
    <t>1月03日(金)</t>
  </si>
  <si>
    <t>ic1479</t>
  </si>
  <si>
    <t>ic1480</t>
  </si>
  <si>
    <t>12月30日(月)</t>
  </si>
  <si>
    <t>ic1481</t>
  </si>
  <si>
    <t>ic1482</t>
  </si>
  <si>
    <t>1月09日(木)</t>
  </si>
  <si>
    <t>ic1483</t>
  </si>
  <si>
    <t>ic1484</t>
  </si>
  <si>
    <t>1月19日(日)</t>
  </si>
  <si>
    <t>ic1485</t>
  </si>
  <si>
    <t>ic1486</t>
  </si>
  <si>
    <t>スポニチ関西 特価</t>
  </si>
  <si>
    <t>ic1487</t>
  </si>
  <si>
    <t>ic1488</t>
  </si>
  <si>
    <t>1月13日(月)</t>
  </si>
  <si>
    <t>ic1489</t>
  </si>
  <si>
    <t>ic1490</t>
  </si>
  <si>
    <t>ic1491</t>
  </si>
  <si>
    <t>ic1492</t>
  </si>
  <si>
    <t>デイリースポーツ関西</t>
  </si>
  <si>
    <t>ic1493</t>
  </si>
  <si>
    <t>ic1494</t>
  </si>
  <si>
    <t>ic1495</t>
  </si>
  <si>
    <t>ic1496</t>
  </si>
  <si>
    <t>九スポ</t>
  </si>
  <si>
    <t>1月04日(土)</t>
  </si>
  <si>
    <t>ic1497</t>
  </si>
  <si>
    <t>ic1498</t>
  </si>
  <si>
    <t>1月12日(日)</t>
  </si>
  <si>
    <t>ic1499</t>
  </si>
  <si>
    <t>ic1500</t>
  </si>
  <si>
    <t>東スポ・大スポ・九スポ・中京</t>
  </si>
  <si>
    <t>記事枠</t>
  </si>
  <si>
    <t>1月23日(木)</t>
  </si>
  <si>
    <t>ic1501</t>
  </si>
  <si>
    <t>ic1502</t>
  </si>
  <si>
    <t>東スポ 年末年始特別号</t>
  </si>
  <si>
    <t>ic1503</t>
  </si>
  <si>
    <t>ic1504</t>
  </si>
  <si>
    <t>ic1505</t>
  </si>
  <si>
    <t>新聞 TOTAL</t>
  </si>
  <si>
    <t>●雑誌 広告</t>
  </si>
  <si>
    <t>za153</t>
  </si>
  <si>
    <t>芸文社</t>
  </si>
  <si>
    <t>新50代</t>
  </si>
  <si>
    <t>カミオン</t>
  </si>
  <si>
    <t>4C1P</t>
  </si>
  <si>
    <t>12月28日(土)</t>
  </si>
  <si>
    <t>za154</t>
  </si>
  <si>
    <t>ad573</t>
  </si>
  <si>
    <t>アドライヴ</t>
  </si>
  <si>
    <t>大洋図書</t>
  </si>
  <si>
    <t>2P逆ナンインタビュー版_ヘスティア</t>
  </si>
  <si>
    <t>実話ナックルズGOLD</t>
  </si>
  <si>
    <t>1C2P</t>
  </si>
  <si>
    <t>1月08日(水)</t>
  </si>
  <si>
    <t>ad574</t>
  </si>
  <si>
    <t>ad575</t>
  </si>
  <si>
    <t>実話ナックルズウルトラ ストロング</t>
  </si>
  <si>
    <t>4C2P</t>
  </si>
  <si>
    <t>1月15日(水)</t>
  </si>
  <si>
    <t>ad576</t>
  </si>
  <si>
    <t>ad577</t>
  </si>
  <si>
    <t>金のEX NEXT</t>
  </si>
  <si>
    <t>ad578</t>
  </si>
  <si>
    <t>ad579</t>
  </si>
  <si>
    <t>コアマガジン</t>
  </si>
  <si>
    <t>5P風俗ヘスティア(一条さん)</t>
  </si>
  <si>
    <t>実話BUNKAタブー</t>
  </si>
  <si>
    <t>1C5P</t>
  </si>
  <si>
    <t>1月16日(木)</t>
  </si>
  <si>
    <t>ad580</t>
  </si>
  <si>
    <t>ad581</t>
  </si>
  <si>
    <t>5P元祖</t>
  </si>
  <si>
    <t>臨増ナックルズDX</t>
  </si>
  <si>
    <t>1月21日(火)</t>
  </si>
  <si>
    <t>ad582</t>
  </si>
  <si>
    <t>ad583</t>
  </si>
  <si>
    <t>メディアソフト</t>
  </si>
  <si>
    <t>1P記事_求む！中高年男性版_ヘスティア</t>
  </si>
  <si>
    <t>芸能アイドル隠したい黒歴史まとめDX</t>
  </si>
  <si>
    <t>表4</t>
  </si>
  <si>
    <t>ad584</t>
  </si>
  <si>
    <t>ad585</t>
  </si>
  <si>
    <t>ダイアプレス</t>
  </si>
  <si>
    <t>実録JOKER</t>
  </si>
  <si>
    <t>1月27日(月)</t>
  </si>
  <si>
    <t>ad586</t>
  </si>
  <si>
    <t>雑誌 TOTAL</t>
  </si>
  <si>
    <t>●DVD 広告</t>
  </si>
  <si>
    <t>pa525</t>
  </si>
  <si>
    <t>楽楽出版</t>
  </si>
  <si>
    <t>DVD4コマ-ヘスティア</t>
  </si>
  <si>
    <t>毎月売</t>
  </si>
  <si>
    <t>EXCITING MAX!SPECIAL</t>
  </si>
  <si>
    <t>DVD袋裏1C+DVDコンテンツ枠</t>
  </si>
  <si>
    <t>pa526</t>
  </si>
  <si>
    <t>pa523</t>
  </si>
  <si>
    <t>書店売、一部CVS</t>
  </si>
  <si>
    <t>MAZI!</t>
  </si>
  <si>
    <t>DVD袋裏4C+コンテンツ枠</t>
  </si>
  <si>
    <t>1月18日(土)</t>
  </si>
  <si>
    <t>pa524</t>
  </si>
  <si>
    <t>pa527</t>
  </si>
  <si>
    <t>三和出版</t>
  </si>
  <si>
    <t>A4変形、季刊売、CVS、860円、8万部</t>
  </si>
  <si>
    <t>MEN'S DVD</t>
  </si>
  <si>
    <t>DVD貼付面4C1/3P</t>
  </si>
  <si>
    <t>1月31日(金)</t>
  </si>
  <si>
    <t>pa528</t>
  </si>
  <si>
    <t>DVD TOTAL</t>
  </si>
  <si>
    <t>●アフィリエイト 広告</t>
  </si>
  <si>
    <t>UA</t>
  </si>
  <si>
    <t>AF単価</t>
  </si>
  <si>
    <t>20歳以上</t>
  </si>
  <si>
    <t>fr001</t>
  </si>
  <si>
    <t>ファーストアール</t>
  </si>
  <si>
    <t>おまたせアプリランキング</t>
  </si>
  <si>
    <t>1/1～1/31</t>
  </si>
  <si>
    <t>アフィリエイト TOTAL</t>
  </si>
  <si>
    <t>●リスティング 広告</t>
  </si>
  <si>
    <t>ydn</t>
  </si>
  <si>
    <t>レアゾン</t>
  </si>
  <si>
    <t>SP/MB</t>
  </si>
  <si>
    <t>YDN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</si>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</sst>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1.9621428571429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50</v>
      </c>
      <c r="M6" s="80">
        <v>0</v>
      </c>
      <c r="N6" s="80">
        <v>196</v>
      </c>
      <c r="O6" s="91">
        <v>19</v>
      </c>
      <c r="P6" s="92">
        <v>1</v>
      </c>
      <c r="Q6" s="93">
        <f>O6+P6</f>
        <v>20</v>
      </c>
      <c r="R6" s="81">
        <f>IFERROR(Q6/N6,"-")</f>
        <v>0.10204081632653</v>
      </c>
      <c r="S6" s="80">
        <v>1</v>
      </c>
      <c r="T6" s="80">
        <v>4</v>
      </c>
      <c r="U6" s="81">
        <f>IFERROR(T6/(Q6),"-")</f>
        <v>0.2</v>
      </c>
      <c r="V6" s="82">
        <f>IFERROR(K6/SUM(Q6:Q10),"-")</f>
        <v>6140.350877193</v>
      </c>
      <c r="W6" s="83">
        <v>2</v>
      </c>
      <c r="X6" s="81">
        <f>IF(Q6=0,"-",W6/Q6)</f>
        <v>0.1</v>
      </c>
      <c r="Y6" s="186">
        <v>52000</v>
      </c>
      <c r="Z6" s="187">
        <f>IFERROR(Y6/Q6,"-")</f>
        <v>2600</v>
      </c>
      <c r="AA6" s="187">
        <f>IFERROR(Y6/W6,"-")</f>
        <v>26000</v>
      </c>
      <c r="AB6" s="181">
        <f>SUM(Y6:Y10)-SUM(K6:K10)</f>
        <v>673500</v>
      </c>
      <c r="AC6" s="85">
        <f>SUM(Y6:Y10)/SUM(K6:K10)</f>
        <v>1.9621428571429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0.15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0.25</v>
      </c>
      <c r="BH6" s="112">
        <v>1</v>
      </c>
      <c r="BI6" s="114">
        <f>IFERROR(BH6/BF6,"-")</f>
        <v>0.2</v>
      </c>
      <c r="BJ6" s="115">
        <v>3000</v>
      </c>
      <c r="BK6" s="116">
        <f>IFERROR(BJ6/BF6,"-")</f>
        <v>600</v>
      </c>
      <c r="BL6" s="117">
        <v>1</v>
      </c>
      <c r="BM6" s="117"/>
      <c r="BN6" s="117"/>
      <c r="BO6" s="119">
        <v>9</v>
      </c>
      <c r="BP6" s="120">
        <f>IF(Q6=0,"",IF(BO6=0,"",(BO6/Q6)))</f>
        <v>0.45</v>
      </c>
      <c r="BQ6" s="121">
        <v>1</v>
      </c>
      <c r="BR6" s="122">
        <f>IFERROR(BQ6/BO6,"-")</f>
        <v>0.11111111111111</v>
      </c>
      <c r="BS6" s="123">
        <v>5000</v>
      </c>
      <c r="BT6" s="124">
        <f>IFERROR(BS6/BO6,"-")</f>
        <v>555.55555555556</v>
      </c>
      <c r="BU6" s="125">
        <v>1</v>
      </c>
      <c r="BV6" s="125"/>
      <c r="BW6" s="125"/>
      <c r="BX6" s="126">
        <v>2</v>
      </c>
      <c r="BY6" s="127">
        <f>IF(Q6=0,"",IF(BX6=0,"",(BX6/Q6)))</f>
        <v>0.1</v>
      </c>
      <c r="BZ6" s="128">
        <v>1</v>
      </c>
      <c r="CA6" s="129">
        <f>IFERROR(BZ6/BX6,"-")</f>
        <v>0.5</v>
      </c>
      <c r="CB6" s="130">
        <v>44000</v>
      </c>
      <c r="CC6" s="131">
        <f>IFERROR(CB6/BX6,"-")</f>
        <v>22000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52000</v>
      </c>
      <c r="CR6" s="141">
        <v>44000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49</v>
      </c>
      <c r="M7" s="80">
        <v>0</v>
      </c>
      <c r="N7" s="80">
        <v>156</v>
      </c>
      <c r="O7" s="91">
        <v>22</v>
      </c>
      <c r="P7" s="92">
        <v>0</v>
      </c>
      <c r="Q7" s="93">
        <f>O7+P7</f>
        <v>22</v>
      </c>
      <c r="R7" s="81">
        <f>IFERROR(Q7/N7,"-")</f>
        <v>0.14102564102564</v>
      </c>
      <c r="S7" s="80">
        <v>1</v>
      </c>
      <c r="T7" s="80">
        <v>8</v>
      </c>
      <c r="U7" s="81">
        <f>IFERROR(T7/(Q7),"-")</f>
        <v>0.36363636363636</v>
      </c>
      <c r="V7" s="82"/>
      <c r="W7" s="83">
        <v>6</v>
      </c>
      <c r="X7" s="81">
        <f>IF(Q7=0,"-",W7/Q7)</f>
        <v>0.27272727272727</v>
      </c>
      <c r="Y7" s="186">
        <v>176500</v>
      </c>
      <c r="Z7" s="187">
        <f>IFERROR(Y7/Q7,"-")</f>
        <v>8022.7272727273</v>
      </c>
      <c r="AA7" s="187">
        <f>IFERROR(Y7/W7,"-")</f>
        <v>29416.666666667</v>
      </c>
      <c r="AB7" s="181"/>
      <c r="AC7" s="85"/>
      <c r="AD7" s="78"/>
      <c r="AE7" s="94">
        <v>1</v>
      </c>
      <c r="AF7" s="95">
        <f>IF(Q7=0,"",IF(AE7=0,"",(AE7/Q7)))</f>
        <v>0.045454545454545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0.045454545454545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0.22727272727273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0.36363636363636</v>
      </c>
      <c r="BQ7" s="121">
        <v>6</v>
      </c>
      <c r="BR7" s="122">
        <f>IFERROR(BQ7/BO7,"-")</f>
        <v>0.75</v>
      </c>
      <c r="BS7" s="123">
        <v>178500</v>
      </c>
      <c r="BT7" s="124">
        <f>IFERROR(BS7/BO7,"-")</f>
        <v>22312.5</v>
      </c>
      <c r="BU7" s="125">
        <v>2</v>
      </c>
      <c r="BV7" s="125">
        <v>2</v>
      </c>
      <c r="BW7" s="125">
        <v>2</v>
      </c>
      <c r="BX7" s="126">
        <v>7</v>
      </c>
      <c r="BY7" s="127">
        <f>IF(Q7=0,"",IF(BX7=0,"",(BX7/Q7)))</f>
        <v>0.31818181818182</v>
      </c>
      <c r="BZ7" s="128">
        <v>2</v>
      </c>
      <c r="CA7" s="129">
        <f>IFERROR(BZ7/BX7,"-")</f>
        <v>0.28571428571429</v>
      </c>
      <c r="CB7" s="130">
        <v>28000</v>
      </c>
      <c r="CC7" s="131">
        <f>IFERROR(CB7/BX7,"-")</f>
        <v>4000</v>
      </c>
      <c r="CD7" s="132"/>
      <c r="CE7" s="132">
        <v>1</v>
      </c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6</v>
      </c>
      <c r="CQ7" s="141">
        <v>176500</v>
      </c>
      <c r="CR7" s="141">
        <v>126000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31</v>
      </c>
      <c r="M8" s="80">
        <v>0</v>
      </c>
      <c r="N8" s="80">
        <v>62</v>
      </c>
      <c r="O8" s="91">
        <v>15</v>
      </c>
      <c r="P8" s="92">
        <v>0</v>
      </c>
      <c r="Q8" s="93">
        <f>O8+P8</f>
        <v>15</v>
      </c>
      <c r="R8" s="81">
        <f>IFERROR(Q8/N8,"-")</f>
        <v>0.24193548387097</v>
      </c>
      <c r="S8" s="80">
        <v>0</v>
      </c>
      <c r="T8" s="80">
        <v>5</v>
      </c>
      <c r="U8" s="81">
        <f>IFERROR(T8/(Q8),"-")</f>
        <v>0.33333333333333</v>
      </c>
      <c r="V8" s="82"/>
      <c r="W8" s="83">
        <v>4</v>
      </c>
      <c r="X8" s="81">
        <f>IF(Q8=0,"-",W8/Q8)</f>
        <v>0.26666666666667</v>
      </c>
      <c r="Y8" s="186">
        <v>46000</v>
      </c>
      <c r="Z8" s="187">
        <f>IFERROR(Y8/Q8,"-")</f>
        <v>3066.6666666667</v>
      </c>
      <c r="AA8" s="187">
        <f>IFERROR(Y8/W8,"-")</f>
        <v>11500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0.066666666666667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0.26666666666667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0.33333333333333</v>
      </c>
      <c r="BQ8" s="121">
        <v>1</v>
      </c>
      <c r="BR8" s="122">
        <f>IFERROR(BQ8/BO8,"-")</f>
        <v>0.2</v>
      </c>
      <c r="BS8" s="123">
        <v>12000</v>
      </c>
      <c r="BT8" s="124">
        <f>IFERROR(BS8/BO8,"-")</f>
        <v>2400</v>
      </c>
      <c r="BU8" s="125"/>
      <c r="BV8" s="125"/>
      <c r="BW8" s="125">
        <v>1</v>
      </c>
      <c r="BX8" s="126">
        <v>5</v>
      </c>
      <c r="BY8" s="127">
        <f>IF(Q8=0,"",IF(BX8=0,"",(BX8/Q8)))</f>
        <v>0.33333333333333</v>
      </c>
      <c r="BZ8" s="128">
        <v>3</v>
      </c>
      <c r="CA8" s="129">
        <f>IFERROR(BZ8/BX8,"-")</f>
        <v>0.6</v>
      </c>
      <c r="CB8" s="130">
        <v>34000</v>
      </c>
      <c r="CC8" s="131">
        <f>IFERROR(CB8/BX8,"-")</f>
        <v>6800</v>
      </c>
      <c r="CD8" s="132">
        <v>1</v>
      </c>
      <c r="CE8" s="132"/>
      <c r="CF8" s="132">
        <v>2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4</v>
      </c>
      <c r="CQ8" s="141">
        <v>46000</v>
      </c>
      <c r="CR8" s="141">
        <v>18000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11</v>
      </c>
      <c r="M9" s="80">
        <v>0</v>
      </c>
      <c r="N9" s="80">
        <v>35</v>
      </c>
      <c r="O9" s="91">
        <v>5</v>
      </c>
      <c r="P9" s="92">
        <v>0</v>
      </c>
      <c r="Q9" s="93">
        <f>O9+P9</f>
        <v>5</v>
      </c>
      <c r="R9" s="81">
        <f>IFERROR(Q9/N9,"-")</f>
        <v>0.14285714285714</v>
      </c>
      <c r="S9" s="80">
        <v>0</v>
      </c>
      <c r="T9" s="80">
        <v>2</v>
      </c>
      <c r="U9" s="81">
        <f>IFERROR(T9/(Q9),"-")</f>
        <v>0.4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249</v>
      </c>
      <c r="M10" s="80">
        <v>157</v>
      </c>
      <c r="N10" s="80">
        <v>63</v>
      </c>
      <c r="O10" s="91">
        <v>52</v>
      </c>
      <c r="P10" s="92">
        <v>0</v>
      </c>
      <c r="Q10" s="93">
        <f>O10+P10</f>
        <v>52</v>
      </c>
      <c r="R10" s="81">
        <f>IFERROR(Q10/N10,"-")</f>
        <v>0.82539682539683</v>
      </c>
      <c r="S10" s="80">
        <v>2</v>
      </c>
      <c r="T10" s="80">
        <v>8</v>
      </c>
      <c r="U10" s="81">
        <f>IFERROR(T10/(Q10),"-")</f>
        <v>0.15384615384615</v>
      </c>
      <c r="V10" s="82"/>
      <c r="W10" s="83">
        <v>7</v>
      </c>
      <c r="X10" s="81">
        <f>IF(Q10=0,"-",W10/Q10)</f>
        <v>0.13461538461538</v>
      </c>
      <c r="Y10" s="186">
        <v>1099000</v>
      </c>
      <c r="Z10" s="187">
        <f>IFERROR(Y10/Q10,"-")</f>
        <v>21134.615384615</v>
      </c>
      <c r="AA10" s="187">
        <f>IFERROR(Y10/W10,"-")</f>
        <v>157000</v>
      </c>
      <c r="AB10" s="181"/>
      <c r="AC10" s="85"/>
      <c r="AD10" s="78"/>
      <c r="AE10" s="94">
        <v>1</v>
      </c>
      <c r="AF10" s="95">
        <f>IF(Q10=0,"",IF(AE10=0,"",(AE10/Q10)))</f>
        <v>0.019230769230769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0.019230769230769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9</v>
      </c>
      <c r="BG10" s="113">
        <f>IF(Q10=0,"",IF(BF10=0,"",(BF10/Q10)))</f>
        <v>0.17307692307692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26</v>
      </c>
      <c r="BP10" s="120">
        <f>IF(Q10=0,"",IF(BO10=0,"",(BO10/Q10)))</f>
        <v>0.5</v>
      </c>
      <c r="BQ10" s="121">
        <v>6</v>
      </c>
      <c r="BR10" s="122">
        <f>IFERROR(BQ10/BO10,"-")</f>
        <v>0.23076923076923</v>
      </c>
      <c r="BS10" s="123">
        <v>64000</v>
      </c>
      <c r="BT10" s="124">
        <f>IFERROR(BS10/BO10,"-")</f>
        <v>2461.5384615385</v>
      </c>
      <c r="BU10" s="125">
        <v>3</v>
      </c>
      <c r="BV10" s="125"/>
      <c r="BW10" s="125">
        <v>3</v>
      </c>
      <c r="BX10" s="126">
        <v>13</v>
      </c>
      <c r="BY10" s="127">
        <f>IF(Q10=0,"",IF(BX10=0,"",(BX10/Q10)))</f>
        <v>0.25</v>
      </c>
      <c r="BZ10" s="128">
        <v>6</v>
      </c>
      <c r="CA10" s="129">
        <f>IFERROR(BZ10/BX10,"-")</f>
        <v>0.46153846153846</v>
      </c>
      <c r="CB10" s="130">
        <v>1004000</v>
      </c>
      <c r="CC10" s="131">
        <f>IFERROR(CB10/BX10,"-")</f>
        <v>77230.769230769</v>
      </c>
      <c r="CD10" s="132">
        <v>2</v>
      </c>
      <c r="CE10" s="132"/>
      <c r="CF10" s="132">
        <v>4</v>
      </c>
      <c r="CG10" s="133">
        <v>2</v>
      </c>
      <c r="CH10" s="134">
        <f>IF(Q10=0,"",IF(CG10=0,"",(CG10/Q10)))</f>
        <v>0.038461538461538</v>
      </c>
      <c r="CI10" s="135">
        <v>1</v>
      </c>
      <c r="CJ10" s="136">
        <f>IFERROR(CI10/CG10,"-")</f>
        <v>0.5</v>
      </c>
      <c r="CK10" s="137">
        <v>120000</v>
      </c>
      <c r="CL10" s="138">
        <f>IFERROR(CK10/CG10,"-")</f>
        <v>60000</v>
      </c>
      <c r="CM10" s="139"/>
      <c r="CN10" s="139"/>
      <c r="CO10" s="139">
        <v>1</v>
      </c>
      <c r="CP10" s="140">
        <v>7</v>
      </c>
      <c r="CQ10" s="141">
        <v>1099000</v>
      </c>
      <c r="CR10" s="141">
        <v>951000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5.3631578947368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76</v>
      </c>
      <c r="I11" s="89" t="s">
        <v>63</v>
      </c>
      <c r="J11" s="190" t="s">
        <v>64</v>
      </c>
      <c r="K11" s="181">
        <v>570000</v>
      </c>
      <c r="L11" s="80">
        <v>60</v>
      </c>
      <c r="M11" s="80">
        <v>0</v>
      </c>
      <c r="N11" s="80">
        <v>172</v>
      </c>
      <c r="O11" s="91">
        <v>25</v>
      </c>
      <c r="P11" s="92">
        <v>0</v>
      </c>
      <c r="Q11" s="93">
        <f>O11+P11</f>
        <v>25</v>
      </c>
      <c r="R11" s="81">
        <f>IFERROR(Q11/N11,"-")</f>
        <v>0.1453488372093</v>
      </c>
      <c r="S11" s="80">
        <v>3</v>
      </c>
      <c r="T11" s="80">
        <v>6</v>
      </c>
      <c r="U11" s="81">
        <f>IFERROR(T11/(Q11),"-")</f>
        <v>0.24</v>
      </c>
      <c r="V11" s="82">
        <f>IFERROR(K11/SUM(Q11:Q16),"-")</f>
        <v>8260.8695652174</v>
      </c>
      <c r="W11" s="83">
        <v>3</v>
      </c>
      <c r="X11" s="81">
        <f>IF(Q11=0,"-",W11/Q11)</f>
        <v>0.12</v>
      </c>
      <c r="Y11" s="186">
        <v>1479000</v>
      </c>
      <c r="Z11" s="187">
        <f>IFERROR(Y11/Q11,"-")</f>
        <v>59160</v>
      </c>
      <c r="AA11" s="187">
        <f>IFERROR(Y11/W11,"-")</f>
        <v>493000</v>
      </c>
      <c r="AB11" s="181">
        <f>SUM(Y11:Y16)-SUM(K11:K16)</f>
        <v>2487000</v>
      </c>
      <c r="AC11" s="85">
        <f>SUM(Y11:Y16)/SUM(K11:K16)</f>
        <v>5.3631578947368</v>
      </c>
      <c r="AD11" s="78"/>
      <c r="AE11" s="94">
        <v>1</v>
      </c>
      <c r="AF11" s="95">
        <f>IF(Q11=0,"",IF(AE11=0,"",(AE11/Q11)))</f>
        <v>0.04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3</v>
      </c>
      <c r="AX11" s="107">
        <f>IF(Q11=0,"",IF(AW11=0,"",(AW11/Q11)))</f>
        <v>0.12</v>
      </c>
      <c r="AY11" s="106">
        <v>1</v>
      </c>
      <c r="AZ11" s="108">
        <f>IFERROR(AY11/AW11,"-")</f>
        <v>0.33333333333333</v>
      </c>
      <c r="BA11" s="109">
        <v>5000</v>
      </c>
      <c r="BB11" s="110">
        <f>IFERROR(BA11/AW11,"-")</f>
        <v>1666.6666666667</v>
      </c>
      <c r="BC11" s="111">
        <v>1</v>
      </c>
      <c r="BD11" s="111"/>
      <c r="BE11" s="111"/>
      <c r="BF11" s="112">
        <v>6</v>
      </c>
      <c r="BG11" s="113">
        <f>IF(Q11=0,"",IF(BF11=0,"",(BF11/Q11)))</f>
        <v>0.24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0.32</v>
      </c>
      <c r="BQ11" s="121">
        <v>2</v>
      </c>
      <c r="BR11" s="122">
        <f>IFERROR(BQ11/BO11,"-")</f>
        <v>0.25</v>
      </c>
      <c r="BS11" s="123">
        <v>1474000</v>
      </c>
      <c r="BT11" s="124">
        <f>IFERROR(BS11/BO11,"-")</f>
        <v>184250</v>
      </c>
      <c r="BU11" s="125"/>
      <c r="BV11" s="125"/>
      <c r="BW11" s="125">
        <v>2</v>
      </c>
      <c r="BX11" s="126">
        <v>6</v>
      </c>
      <c r="BY11" s="127">
        <f>IF(Q11=0,"",IF(BX11=0,"",(BX11/Q11)))</f>
        <v>0.24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0.04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1479000</v>
      </c>
      <c r="CR11" s="141">
        <v>1380000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77</v>
      </c>
      <c r="C12" s="189" t="s">
        <v>58</v>
      </c>
      <c r="D12" s="189"/>
      <c r="E12" s="189" t="s">
        <v>59</v>
      </c>
      <c r="F12" s="189" t="s">
        <v>60</v>
      </c>
      <c r="G12" s="189" t="s">
        <v>73</v>
      </c>
      <c r="H12" s="89"/>
      <c r="I12" s="89"/>
      <c r="J12" s="89"/>
      <c r="K12" s="181"/>
      <c r="L12" s="80">
        <v>67</v>
      </c>
      <c r="M12" s="80">
        <v>52</v>
      </c>
      <c r="N12" s="80">
        <v>36</v>
      </c>
      <c r="O12" s="91">
        <v>20</v>
      </c>
      <c r="P12" s="92">
        <v>0</v>
      </c>
      <c r="Q12" s="93">
        <f>O12+P12</f>
        <v>20</v>
      </c>
      <c r="R12" s="81">
        <f>IFERROR(Q12/N12,"-")</f>
        <v>0.55555555555556</v>
      </c>
      <c r="S12" s="80">
        <v>4</v>
      </c>
      <c r="T12" s="80">
        <v>5</v>
      </c>
      <c r="U12" s="81">
        <f>IFERROR(T12/(Q12),"-")</f>
        <v>0.25</v>
      </c>
      <c r="V12" s="82"/>
      <c r="W12" s="83">
        <v>7</v>
      </c>
      <c r="X12" s="81">
        <f>IF(Q12=0,"-",W12/Q12)</f>
        <v>0.35</v>
      </c>
      <c r="Y12" s="186">
        <v>610000</v>
      </c>
      <c r="Z12" s="187">
        <f>IFERROR(Y12/Q12,"-")</f>
        <v>30500</v>
      </c>
      <c r="AA12" s="187">
        <f>IFERROR(Y12/W12,"-")</f>
        <v>87142.857142857</v>
      </c>
      <c r="AB12" s="181"/>
      <c r="AC12" s="85"/>
      <c r="AD12" s="78"/>
      <c r="AE12" s="94">
        <v>3</v>
      </c>
      <c r="AF12" s="95">
        <f>IF(Q12=0,"",IF(AE12=0,"",(AE12/Q12)))</f>
        <v>0.15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0.05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0.2</v>
      </c>
      <c r="BH12" s="112">
        <v>2</v>
      </c>
      <c r="BI12" s="114">
        <f>IFERROR(BH12/BF12,"-")</f>
        <v>0.5</v>
      </c>
      <c r="BJ12" s="115">
        <v>23000</v>
      </c>
      <c r="BK12" s="116">
        <f>IFERROR(BJ12/BF12,"-")</f>
        <v>5750</v>
      </c>
      <c r="BL12" s="117">
        <v>1</v>
      </c>
      <c r="BM12" s="117">
        <v>1</v>
      </c>
      <c r="BN12" s="117"/>
      <c r="BO12" s="119">
        <v>6</v>
      </c>
      <c r="BP12" s="120">
        <f>IF(Q12=0,"",IF(BO12=0,"",(BO12/Q12)))</f>
        <v>0.3</v>
      </c>
      <c r="BQ12" s="121">
        <v>4</v>
      </c>
      <c r="BR12" s="122">
        <f>IFERROR(BQ12/BO12,"-")</f>
        <v>0.66666666666667</v>
      </c>
      <c r="BS12" s="123">
        <v>600000</v>
      </c>
      <c r="BT12" s="124">
        <f>IFERROR(BS12/BO12,"-")</f>
        <v>100000</v>
      </c>
      <c r="BU12" s="125">
        <v>1</v>
      </c>
      <c r="BV12" s="125"/>
      <c r="BW12" s="125">
        <v>3</v>
      </c>
      <c r="BX12" s="126">
        <v>3</v>
      </c>
      <c r="BY12" s="127">
        <f>IF(Q12=0,"",IF(BX12=0,"",(BX12/Q12)))</f>
        <v>0.15</v>
      </c>
      <c r="BZ12" s="128">
        <v>1</v>
      </c>
      <c r="CA12" s="129">
        <f>IFERROR(BZ12/BX12,"-")</f>
        <v>0.33333333333333</v>
      </c>
      <c r="CB12" s="130">
        <v>10000</v>
      </c>
      <c r="CC12" s="131">
        <f>IFERROR(CB12/BX12,"-")</f>
        <v>3333.3333333333</v>
      </c>
      <c r="CD12" s="132"/>
      <c r="CE12" s="132">
        <v>1</v>
      </c>
      <c r="CF12" s="132"/>
      <c r="CG12" s="133">
        <v>3</v>
      </c>
      <c r="CH12" s="134">
        <f>IF(Q12=0,"",IF(CG12=0,"",(CG12/Q12)))</f>
        <v>0.15</v>
      </c>
      <c r="CI12" s="135">
        <v>3</v>
      </c>
      <c r="CJ12" s="136">
        <f>IFERROR(CI12/CG12,"-")</f>
        <v>1</v>
      </c>
      <c r="CK12" s="137">
        <v>83000</v>
      </c>
      <c r="CL12" s="138">
        <f>IFERROR(CK12/CG12,"-")</f>
        <v>27666.666666667</v>
      </c>
      <c r="CM12" s="139">
        <v>1</v>
      </c>
      <c r="CN12" s="139"/>
      <c r="CO12" s="139">
        <v>2</v>
      </c>
      <c r="CP12" s="140">
        <v>7</v>
      </c>
      <c r="CQ12" s="141">
        <v>610000</v>
      </c>
      <c r="CR12" s="141">
        <v>489000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78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 t="s">
        <v>79</v>
      </c>
      <c r="I13" s="89" t="s">
        <v>80</v>
      </c>
      <c r="J13" s="190" t="s">
        <v>64</v>
      </c>
      <c r="K13" s="181"/>
      <c r="L13" s="80">
        <v>19</v>
      </c>
      <c r="M13" s="80">
        <v>0</v>
      </c>
      <c r="N13" s="80">
        <v>59</v>
      </c>
      <c r="O13" s="91">
        <v>11</v>
      </c>
      <c r="P13" s="92">
        <v>0</v>
      </c>
      <c r="Q13" s="93">
        <f>O13+P13</f>
        <v>11</v>
      </c>
      <c r="R13" s="81">
        <f>IFERROR(Q13/N13,"-")</f>
        <v>0.1864406779661</v>
      </c>
      <c r="S13" s="80">
        <v>0</v>
      </c>
      <c r="T13" s="80">
        <v>5</v>
      </c>
      <c r="U13" s="81">
        <f>IFERROR(T13/(Q13),"-")</f>
        <v>0.45454545454545</v>
      </c>
      <c r="V13" s="82"/>
      <c r="W13" s="83">
        <v>1</v>
      </c>
      <c r="X13" s="81">
        <f>IF(Q13=0,"-",W13/Q13)</f>
        <v>0.090909090909091</v>
      </c>
      <c r="Y13" s="186">
        <v>10000</v>
      </c>
      <c r="Z13" s="187">
        <f>IFERROR(Y13/Q13,"-")</f>
        <v>909.09090909091</v>
      </c>
      <c r="AA13" s="187">
        <f>IFERROR(Y13/W13,"-")</f>
        <v>10000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5</v>
      </c>
      <c r="BG13" s="113">
        <f>IF(Q13=0,"",IF(BF13=0,"",(BF13/Q13)))</f>
        <v>0.45454545454545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0.27272727272727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0.18181818181818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0.090909090909091</v>
      </c>
      <c r="CI13" s="135">
        <v>1</v>
      </c>
      <c r="CJ13" s="136">
        <f>IFERROR(CI13/CG13,"-")</f>
        <v>1</v>
      </c>
      <c r="CK13" s="137">
        <v>10000</v>
      </c>
      <c r="CL13" s="138">
        <f>IFERROR(CK13/CG13,"-")</f>
        <v>10000</v>
      </c>
      <c r="CM13" s="139">
        <v>1</v>
      </c>
      <c r="CN13" s="139"/>
      <c r="CO13" s="139"/>
      <c r="CP13" s="140">
        <v>1</v>
      </c>
      <c r="CQ13" s="141">
        <v>10000</v>
      </c>
      <c r="CR13" s="141">
        <v>10000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81</v>
      </c>
      <c r="C14" s="189" t="s">
        <v>58</v>
      </c>
      <c r="D14" s="189"/>
      <c r="E14" s="189" t="s">
        <v>59</v>
      </c>
      <c r="F14" s="189" t="s">
        <v>60</v>
      </c>
      <c r="G14" s="189" t="s">
        <v>73</v>
      </c>
      <c r="H14" s="89"/>
      <c r="I14" s="89"/>
      <c r="J14" s="89"/>
      <c r="K14" s="181"/>
      <c r="L14" s="80">
        <v>41</v>
      </c>
      <c r="M14" s="80">
        <v>34</v>
      </c>
      <c r="N14" s="80">
        <v>8</v>
      </c>
      <c r="O14" s="91">
        <v>7</v>
      </c>
      <c r="P14" s="92">
        <v>0</v>
      </c>
      <c r="Q14" s="93">
        <f>O14+P14</f>
        <v>7</v>
      </c>
      <c r="R14" s="81">
        <f>IFERROR(Q14/N14,"-")</f>
        <v>0.875</v>
      </c>
      <c r="S14" s="80">
        <v>3</v>
      </c>
      <c r="T14" s="80">
        <v>1</v>
      </c>
      <c r="U14" s="81">
        <f>IFERROR(T14/(Q14),"-")</f>
        <v>0.14285714285714</v>
      </c>
      <c r="V14" s="82"/>
      <c r="W14" s="83">
        <v>3</v>
      </c>
      <c r="X14" s="81">
        <f>IF(Q14=0,"-",W14/Q14)</f>
        <v>0.42857142857143</v>
      </c>
      <c r="Y14" s="186">
        <v>945000</v>
      </c>
      <c r="Z14" s="187">
        <f>IFERROR(Y14/Q14,"-")</f>
        <v>135000</v>
      </c>
      <c r="AA14" s="187">
        <f>IFERROR(Y14/W14,"-")</f>
        <v>315000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>
        <v>1</v>
      </c>
      <c r="BI14" s="114">
        <f>IFERROR(BH14/BF14,"-")</f>
        <v>1</v>
      </c>
      <c r="BJ14" s="115">
        <v>3000</v>
      </c>
      <c r="BK14" s="116">
        <f>IFERROR(BJ14/BF14,"-")</f>
        <v>3000</v>
      </c>
      <c r="BL14" s="117">
        <v>1</v>
      </c>
      <c r="BM14" s="117"/>
      <c r="BN14" s="117"/>
      <c r="BO14" s="119">
        <v>3</v>
      </c>
      <c r="BP14" s="120">
        <f>IF(Q14=0,"",IF(BO14=0,"",(BO14/Q14)))</f>
        <v>0.42857142857143</v>
      </c>
      <c r="BQ14" s="121">
        <v>2</v>
      </c>
      <c r="BR14" s="122">
        <f>IFERROR(BQ14/BO14,"-")</f>
        <v>0.66666666666667</v>
      </c>
      <c r="BS14" s="123">
        <v>104000</v>
      </c>
      <c r="BT14" s="124">
        <f>IFERROR(BS14/BO14,"-")</f>
        <v>34666.666666667</v>
      </c>
      <c r="BU14" s="125"/>
      <c r="BV14" s="125"/>
      <c r="BW14" s="125">
        <v>2</v>
      </c>
      <c r="BX14" s="126">
        <v>2</v>
      </c>
      <c r="BY14" s="127">
        <f>IF(Q14=0,"",IF(BX14=0,"",(BX14/Q14)))</f>
        <v>0.28571428571429</v>
      </c>
      <c r="BZ14" s="128">
        <v>1</v>
      </c>
      <c r="CA14" s="129">
        <f>IFERROR(BZ14/BX14,"-")</f>
        <v>0.5</v>
      </c>
      <c r="CB14" s="130">
        <v>315000</v>
      </c>
      <c r="CC14" s="131">
        <f>IFERROR(CB14/BX14,"-")</f>
        <v>157500</v>
      </c>
      <c r="CD14" s="132"/>
      <c r="CE14" s="132"/>
      <c r="CF14" s="132">
        <v>1</v>
      </c>
      <c r="CG14" s="133">
        <v>1</v>
      </c>
      <c r="CH14" s="134">
        <f>IF(Q14=0,"",IF(CG14=0,"",(CG14/Q14)))</f>
        <v>0.14285714285714</v>
      </c>
      <c r="CI14" s="135">
        <v>1</v>
      </c>
      <c r="CJ14" s="136">
        <f>IFERROR(CI14/CG14,"-")</f>
        <v>1</v>
      </c>
      <c r="CK14" s="137">
        <v>523000</v>
      </c>
      <c r="CL14" s="138">
        <f>IFERROR(CK14/CG14,"-")</f>
        <v>523000</v>
      </c>
      <c r="CM14" s="139"/>
      <c r="CN14" s="139"/>
      <c r="CO14" s="139">
        <v>1</v>
      </c>
      <c r="CP14" s="140">
        <v>3</v>
      </c>
      <c r="CQ14" s="141">
        <v>945000</v>
      </c>
      <c r="CR14" s="141">
        <v>523000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83</v>
      </c>
      <c r="F15" s="189" t="s">
        <v>84</v>
      </c>
      <c r="G15" s="189" t="s">
        <v>61</v>
      </c>
      <c r="H15" s="89" t="s">
        <v>79</v>
      </c>
      <c r="I15" s="89" t="s">
        <v>80</v>
      </c>
      <c r="J15" s="191" t="s">
        <v>85</v>
      </c>
      <c r="K15" s="181"/>
      <c r="L15" s="80">
        <v>9</v>
      </c>
      <c r="M15" s="80">
        <v>0</v>
      </c>
      <c r="N15" s="80">
        <v>67</v>
      </c>
      <c r="O15" s="91">
        <v>4</v>
      </c>
      <c r="P15" s="92">
        <v>0</v>
      </c>
      <c r="Q15" s="93">
        <f>O15+P15</f>
        <v>4</v>
      </c>
      <c r="R15" s="81">
        <f>IFERROR(Q15/N15,"-")</f>
        <v>0.059701492537313</v>
      </c>
      <c r="S15" s="80">
        <v>0</v>
      </c>
      <c r="T15" s="80">
        <v>1</v>
      </c>
      <c r="U15" s="81">
        <f>IFERROR(T15/(Q15),"-")</f>
        <v>0.25</v>
      </c>
      <c r="V15" s="82"/>
      <c r="W15" s="83">
        <v>1</v>
      </c>
      <c r="X15" s="81">
        <f>IF(Q15=0,"-",W15/Q15)</f>
        <v>0.25</v>
      </c>
      <c r="Y15" s="186">
        <v>13000</v>
      </c>
      <c r="Z15" s="187">
        <f>IFERROR(Y15/Q15,"-")</f>
        <v>3250</v>
      </c>
      <c r="AA15" s="187">
        <f>IFERROR(Y15/W15,"-")</f>
        <v>13000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4</v>
      </c>
      <c r="BP15" s="120">
        <f>IF(Q15=0,"",IF(BO15=0,"",(BO15/Q15)))</f>
        <v>1</v>
      </c>
      <c r="BQ15" s="121">
        <v>1</v>
      </c>
      <c r="BR15" s="122">
        <f>IFERROR(BQ15/BO15,"-")</f>
        <v>0.25</v>
      </c>
      <c r="BS15" s="123">
        <v>13000</v>
      </c>
      <c r="BT15" s="124">
        <f>IFERROR(BS15/BO15,"-")</f>
        <v>3250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13000</v>
      </c>
      <c r="CR15" s="141">
        <v>13000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86</v>
      </c>
      <c r="C16" s="189" t="s">
        <v>58</v>
      </c>
      <c r="D16" s="189"/>
      <c r="E16" s="189" t="s">
        <v>83</v>
      </c>
      <c r="F16" s="189" t="s">
        <v>84</v>
      </c>
      <c r="G16" s="189" t="s">
        <v>73</v>
      </c>
      <c r="H16" s="89"/>
      <c r="I16" s="89"/>
      <c r="J16" s="89"/>
      <c r="K16" s="181"/>
      <c r="L16" s="80">
        <v>31</v>
      </c>
      <c r="M16" s="80">
        <v>17</v>
      </c>
      <c r="N16" s="80">
        <v>5</v>
      </c>
      <c r="O16" s="91">
        <v>2</v>
      </c>
      <c r="P16" s="92">
        <v>0</v>
      </c>
      <c r="Q16" s="93">
        <f>O16+P16</f>
        <v>2</v>
      </c>
      <c r="R16" s="81">
        <f>IFERROR(Q16/N16,"-")</f>
        <v>0.4</v>
      </c>
      <c r="S16" s="80">
        <v>0</v>
      </c>
      <c r="T16" s="80">
        <v>1</v>
      </c>
      <c r="U16" s="81">
        <f>IFERROR(T16/(Q16),"-")</f>
        <v>0.5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0.5</v>
      </c>
      <c r="BQ16" s="121">
        <v>1</v>
      </c>
      <c r="BR16" s="122">
        <f>IFERROR(BQ16/BO16,"-")</f>
        <v>1</v>
      </c>
      <c r="BS16" s="123">
        <v>14000</v>
      </c>
      <c r="BT16" s="124">
        <f>IFERROR(BS16/BO16,"-")</f>
        <v>14000</v>
      </c>
      <c r="BU16" s="125"/>
      <c r="BV16" s="125"/>
      <c r="BW16" s="125">
        <v>1</v>
      </c>
      <c r="BX16" s="126">
        <v>1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>
        <v>14000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3.1788461538462</v>
      </c>
      <c r="B17" s="189" t="s">
        <v>87</v>
      </c>
      <c r="C17" s="189" t="s">
        <v>58</v>
      </c>
      <c r="D17" s="189"/>
      <c r="E17" s="189" t="s">
        <v>59</v>
      </c>
      <c r="F17" s="189" t="s">
        <v>60</v>
      </c>
      <c r="G17" s="189" t="s">
        <v>61</v>
      </c>
      <c r="H17" s="89" t="s">
        <v>88</v>
      </c>
      <c r="I17" s="89" t="s">
        <v>89</v>
      </c>
      <c r="J17" s="89" t="s">
        <v>90</v>
      </c>
      <c r="K17" s="181">
        <v>520000</v>
      </c>
      <c r="L17" s="80">
        <v>16</v>
      </c>
      <c r="M17" s="80">
        <v>0</v>
      </c>
      <c r="N17" s="80">
        <v>51</v>
      </c>
      <c r="O17" s="91">
        <v>7</v>
      </c>
      <c r="P17" s="92">
        <v>0</v>
      </c>
      <c r="Q17" s="93">
        <f>O17+P17</f>
        <v>7</v>
      </c>
      <c r="R17" s="81">
        <f>IFERROR(Q17/N17,"-")</f>
        <v>0.13725490196078</v>
      </c>
      <c r="S17" s="80">
        <v>0</v>
      </c>
      <c r="T17" s="80">
        <v>1</v>
      </c>
      <c r="U17" s="81">
        <f>IFERROR(T17/(Q17),"-")</f>
        <v>0.14285714285714</v>
      </c>
      <c r="V17" s="82">
        <f>IFERROR(K17/SUM(Q17:Q21),"-")</f>
        <v>11063.829787234</v>
      </c>
      <c r="W17" s="83">
        <v>2</v>
      </c>
      <c r="X17" s="81">
        <f>IF(Q17=0,"-",W17/Q17)</f>
        <v>0.28571428571429</v>
      </c>
      <c r="Y17" s="186">
        <v>22000</v>
      </c>
      <c r="Z17" s="187">
        <f>IFERROR(Y17/Q17,"-")</f>
        <v>3142.8571428571</v>
      </c>
      <c r="AA17" s="187">
        <f>IFERROR(Y17/W17,"-")</f>
        <v>11000</v>
      </c>
      <c r="AB17" s="181">
        <f>SUM(Y17:Y21)-SUM(K17:K21)</f>
        <v>1133000</v>
      </c>
      <c r="AC17" s="85">
        <f>SUM(Y17:Y21)/SUM(K17:K21)</f>
        <v>3.1788461538462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0.28571428571429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3</v>
      </c>
      <c r="BP17" s="120">
        <f>IF(Q17=0,"",IF(BO17=0,"",(BO17/Q17)))</f>
        <v>0.42857142857143</v>
      </c>
      <c r="BQ17" s="121">
        <v>1</v>
      </c>
      <c r="BR17" s="122">
        <f>IFERROR(BQ17/BO17,"-")</f>
        <v>0.33333333333333</v>
      </c>
      <c r="BS17" s="123">
        <v>8000</v>
      </c>
      <c r="BT17" s="124">
        <f>IFERROR(BS17/BO17,"-")</f>
        <v>2666.6666666667</v>
      </c>
      <c r="BU17" s="125"/>
      <c r="BV17" s="125">
        <v>1</v>
      </c>
      <c r="BW17" s="125"/>
      <c r="BX17" s="126">
        <v>2</v>
      </c>
      <c r="BY17" s="127">
        <f>IF(Q17=0,"",IF(BX17=0,"",(BX17/Q17)))</f>
        <v>0.28571428571429</v>
      </c>
      <c r="BZ17" s="128">
        <v>2</v>
      </c>
      <c r="CA17" s="129">
        <f>IFERROR(BZ17/BX17,"-")</f>
        <v>1</v>
      </c>
      <c r="CB17" s="130">
        <v>17000</v>
      </c>
      <c r="CC17" s="131">
        <f>IFERROR(CB17/BX17,"-")</f>
        <v>8500</v>
      </c>
      <c r="CD17" s="132">
        <v>1</v>
      </c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22000</v>
      </c>
      <c r="CR17" s="141">
        <v>14000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91</v>
      </c>
      <c r="C18" s="189" t="s">
        <v>58</v>
      </c>
      <c r="D18" s="189"/>
      <c r="E18" s="189" t="s">
        <v>92</v>
      </c>
      <c r="F18" s="189" t="s">
        <v>93</v>
      </c>
      <c r="G18" s="189" t="s">
        <v>61</v>
      </c>
      <c r="H18" s="89" t="s">
        <v>88</v>
      </c>
      <c r="I18" s="89" t="s">
        <v>89</v>
      </c>
      <c r="J18" s="89" t="s">
        <v>94</v>
      </c>
      <c r="K18" s="181"/>
      <c r="L18" s="80">
        <v>11</v>
      </c>
      <c r="M18" s="80">
        <v>0</v>
      </c>
      <c r="N18" s="80">
        <v>50</v>
      </c>
      <c r="O18" s="91">
        <v>4</v>
      </c>
      <c r="P18" s="92">
        <v>0</v>
      </c>
      <c r="Q18" s="93">
        <f>O18+P18</f>
        <v>4</v>
      </c>
      <c r="R18" s="81">
        <f>IFERROR(Q18/N18,"-")</f>
        <v>0.08</v>
      </c>
      <c r="S18" s="80">
        <v>0</v>
      </c>
      <c r="T18" s="80">
        <v>2</v>
      </c>
      <c r="U18" s="81">
        <f>IFERROR(T18/(Q18),"-")</f>
        <v>0.5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0.75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95</v>
      </c>
      <c r="C19" s="189" t="s">
        <v>58</v>
      </c>
      <c r="D19" s="189"/>
      <c r="E19" s="189" t="s">
        <v>96</v>
      </c>
      <c r="F19" s="189" t="s">
        <v>97</v>
      </c>
      <c r="G19" s="189" t="s">
        <v>61</v>
      </c>
      <c r="H19" s="89" t="s">
        <v>88</v>
      </c>
      <c r="I19" s="89" t="s">
        <v>89</v>
      </c>
      <c r="J19" s="89" t="s">
        <v>98</v>
      </c>
      <c r="K19" s="181"/>
      <c r="L19" s="80">
        <v>10</v>
      </c>
      <c r="M19" s="80">
        <v>0</v>
      </c>
      <c r="N19" s="80">
        <v>22</v>
      </c>
      <c r="O19" s="91">
        <v>2</v>
      </c>
      <c r="P19" s="92">
        <v>0</v>
      </c>
      <c r="Q19" s="93">
        <f>O19+P19</f>
        <v>2</v>
      </c>
      <c r="R19" s="81">
        <f>IFERROR(Q19/N19,"-")</f>
        <v>0.090909090909091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0.5</v>
      </c>
      <c r="Y19" s="186">
        <v>20000</v>
      </c>
      <c r="Z19" s="187">
        <f>IFERROR(Y19/Q19,"-")</f>
        <v>10000</v>
      </c>
      <c r="AA19" s="187">
        <f>IFERROR(Y19/W19,"-")</f>
        <v>20000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0.5</v>
      </c>
      <c r="BZ19" s="128">
        <v>1</v>
      </c>
      <c r="CA19" s="129">
        <f>IFERROR(BZ19/BX19,"-")</f>
        <v>1</v>
      </c>
      <c r="CB19" s="130">
        <v>20000</v>
      </c>
      <c r="CC19" s="131">
        <f>IFERROR(CB19/BX19,"-")</f>
        <v>20000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20000</v>
      </c>
      <c r="CR19" s="141">
        <v>20000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99</v>
      </c>
      <c r="C20" s="189" t="s">
        <v>58</v>
      </c>
      <c r="D20" s="189"/>
      <c r="E20" s="189" t="s">
        <v>100</v>
      </c>
      <c r="F20" s="189" t="s">
        <v>101</v>
      </c>
      <c r="G20" s="189" t="s">
        <v>61</v>
      </c>
      <c r="H20" s="89" t="s">
        <v>88</v>
      </c>
      <c r="I20" s="89" t="s">
        <v>89</v>
      </c>
      <c r="J20" s="89"/>
      <c r="K20" s="181"/>
      <c r="L20" s="80">
        <v>4</v>
      </c>
      <c r="M20" s="80">
        <v>0</v>
      </c>
      <c r="N20" s="80">
        <v>31</v>
      </c>
      <c r="O20" s="91">
        <v>1</v>
      </c>
      <c r="P20" s="92">
        <v>0</v>
      </c>
      <c r="Q20" s="93">
        <f>O20+P20</f>
        <v>1</v>
      </c>
      <c r="R20" s="81">
        <f>IFERROR(Q20/N20,"-")</f>
        <v>0.032258064516129</v>
      </c>
      <c r="S20" s="80">
        <v>0</v>
      </c>
      <c r="T20" s="80">
        <v>1</v>
      </c>
      <c r="U20" s="81">
        <f>IFERROR(T20/(Q20),"-")</f>
        <v>1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1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102</v>
      </c>
      <c r="C21" s="189" t="s">
        <v>58</v>
      </c>
      <c r="D21" s="189"/>
      <c r="E21" s="189" t="s">
        <v>72</v>
      </c>
      <c r="F21" s="189" t="s">
        <v>72</v>
      </c>
      <c r="G21" s="189" t="s">
        <v>73</v>
      </c>
      <c r="H21" s="89" t="s">
        <v>74</v>
      </c>
      <c r="I21" s="89"/>
      <c r="J21" s="89"/>
      <c r="K21" s="181"/>
      <c r="L21" s="80">
        <v>140</v>
      </c>
      <c r="M21" s="80">
        <v>92</v>
      </c>
      <c r="N21" s="80">
        <v>44</v>
      </c>
      <c r="O21" s="91">
        <v>33</v>
      </c>
      <c r="P21" s="92">
        <v>0</v>
      </c>
      <c r="Q21" s="93">
        <f>O21+P21</f>
        <v>33</v>
      </c>
      <c r="R21" s="81">
        <f>IFERROR(Q21/N21,"-")</f>
        <v>0.75</v>
      </c>
      <c r="S21" s="80">
        <v>6</v>
      </c>
      <c r="T21" s="80">
        <v>6</v>
      </c>
      <c r="U21" s="81">
        <f>IFERROR(T21/(Q21),"-")</f>
        <v>0.18181818181818</v>
      </c>
      <c r="V21" s="82"/>
      <c r="W21" s="83">
        <v>7</v>
      </c>
      <c r="X21" s="81">
        <f>IF(Q21=0,"-",W21/Q21)</f>
        <v>0.21212121212121</v>
      </c>
      <c r="Y21" s="186">
        <v>1611000</v>
      </c>
      <c r="Z21" s="187">
        <f>IFERROR(Y21/Q21,"-")</f>
        <v>48818.181818182</v>
      </c>
      <c r="AA21" s="187">
        <f>IFERROR(Y21/W21,"-")</f>
        <v>230142.85714286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0.03030303030303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2</v>
      </c>
      <c r="BG21" s="113">
        <f>IF(Q21=0,"",IF(BF21=0,"",(BF21/Q21)))</f>
        <v>0.060606060606061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17</v>
      </c>
      <c r="BP21" s="120">
        <f>IF(Q21=0,"",IF(BO21=0,"",(BO21/Q21)))</f>
        <v>0.51515151515152</v>
      </c>
      <c r="BQ21" s="121">
        <v>6</v>
      </c>
      <c r="BR21" s="122">
        <f>IFERROR(BQ21/BO21,"-")</f>
        <v>0.35294117647059</v>
      </c>
      <c r="BS21" s="123">
        <v>304000</v>
      </c>
      <c r="BT21" s="124">
        <f>IFERROR(BS21/BO21,"-")</f>
        <v>17882.352941176</v>
      </c>
      <c r="BU21" s="125">
        <v>1</v>
      </c>
      <c r="BV21" s="125">
        <v>2</v>
      </c>
      <c r="BW21" s="125">
        <v>3</v>
      </c>
      <c r="BX21" s="126">
        <v>8</v>
      </c>
      <c r="BY21" s="127">
        <f>IF(Q21=0,"",IF(BX21=0,"",(BX21/Q21)))</f>
        <v>0.24242424242424</v>
      </c>
      <c r="BZ21" s="128">
        <v>2</v>
      </c>
      <c r="CA21" s="129">
        <f>IFERROR(BZ21/BX21,"-")</f>
        <v>0.25</v>
      </c>
      <c r="CB21" s="130">
        <v>37000</v>
      </c>
      <c r="CC21" s="131">
        <f>IFERROR(CB21/BX21,"-")</f>
        <v>4625</v>
      </c>
      <c r="CD21" s="132">
        <v>1</v>
      </c>
      <c r="CE21" s="132"/>
      <c r="CF21" s="132">
        <v>1</v>
      </c>
      <c r="CG21" s="133">
        <v>5</v>
      </c>
      <c r="CH21" s="134">
        <f>IF(Q21=0,"",IF(CG21=0,"",(CG21/Q21)))</f>
        <v>0.15151515151515</v>
      </c>
      <c r="CI21" s="135">
        <v>4</v>
      </c>
      <c r="CJ21" s="136">
        <f>IFERROR(CI21/CG21,"-")</f>
        <v>0.8</v>
      </c>
      <c r="CK21" s="137">
        <v>1799000</v>
      </c>
      <c r="CL21" s="138">
        <f>IFERROR(CK21/CG21,"-")</f>
        <v>359800</v>
      </c>
      <c r="CM21" s="139">
        <v>1</v>
      </c>
      <c r="CN21" s="139"/>
      <c r="CO21" s="139">
        <v>3</v>
      </c>
      <c r="CP21" s="140">
        <v>7</v>
      </c>
      <c r="CQ21" s="141">
        <v>1611000</v>
      </c>
      <c r="CR21" s="141">
        <v>829000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3.4115384615385</v>
      </c>
      <c r="B22" s="189" t="s">
        <v>103</v>
      </c>
      <c r="C22" s="189" t="s">
        <v>58</v>
      </c>
      <c r="D22" s="189"/>
      <c r="E22" s="189" t="s">
        <v>104</v>
      </c>
      <c r="F22" s="189" t="s">
        <v>105</v>
      </c>
      <c r="G22" s="189" t="s">
        <v>61</v>
      </c>
      <c r="H22" s="89" t="s">
        <v>106</v>
      </c>
      <c r="I22" s="89" t="s">
        <v>107</v>
      </c>
      <c r="J22" s="89"/>
      <c r="K22" s="181">
        <v>260000</v>
      </c>
      <c r="L22" s="80">
        <v>3</v>
      </c>
      <c r="M22" s="80">
        <v>0</v>
      </c>
      <c r="N22" s="80">
        <v>37</v>
      </c>
      <c r="O22" s="91">
        <v>2</v>
      </c>
      <c r="P22" s="92">
        <v>0</v>
      </c>
      <c r="Q22" s="93">
        <f>O22+P22</f>
        <v>2</v>
      </c>
      <c r="R22" s="81">
        <f>IFERROR(Q22/N22,"-")</f>
        <v>0.054054054054054</v>
      </c>
      <c r="S22" s="80">
        <v>0</v>
      </c>
      <c r="T22" s="80">
        <v>1</v>
      </c>
      <c r="U22" s="81">
        <f>IFERROR(T22/(Q22),"-")</f>
        <v>0.5</v>
      </c>
      <c r="V22" s="82">
        <f>IFERROR(K22/SUM(Q22:Q25),"-")</f>
        <v>6842.1052631579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SUM(Y22:Y25)-SUM(K22:K25)</f>
        <v>627000</v>
      </c>
      <c r="AC22" s="85">
        <f>SUM(Y22:Y25)/SUM(K22:K25)</f>
        <v>3.4115384615385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108</v>
      </c>
      <c r="C23" s="189" t="s">
        <v>58</v>
      </c>
      <c r="D23" s="189"/>
      <c r="E23" s="189" t="s">
        <v>109</v>
      </c>
      <c r="F23" s="189" t="s">
        <v>110</v>
      </c>
      <c r="G23" s="189" t="s">
        <v>61</v>
      </c>
      <c r="H23" s="89"/>
      <c r="I23" s="89" t="s">
        <v>107</v>
      </c>
      <c r="J23" s="89"/>
      <c r="K23" s="181"/>
      <c r="L23" s="80">
        <v>27</v>
      </c>
      <c r="M23" s="80">
        <v>0</v>
      </c>
      <c r="N23" s="80">
        <v>74</v>
      </c>
      <c r="O23" s="91">
        <v>12</v>
      </c>
      <c r="P23" s="92">
        <v>0</v>
      </c>
      <c r="Q23" s="93">
        <f>O23+P23</f>
        <v>12</v>
      </c>
      <c r="R23" s="81">
        <f>IFERROR(Q23/N23,"-")</f>
        <v>0.16216216216216</v>
      </c>
      <c r="S23" s="80">
        <v>1</v>
      </c>
      <c r="T23" s="80">
        <v>4</v>
      </c>
      <c r="U23" s="81">
        <f>IFERROR(T23/(Q23),"-")</f>
        <v>0.33333333333333</v>
      </c>
      <c r="V23" s="82"/>
      <c r="W23" s="83">
        <v>1</v>
      </c>
      <c r="X23" s="81">
        <f>IF(Q23=0,"-",W23/Q23)</f>
        <v>0.083333333333333</v>
      </c>
      <c r="Y23" s="186">
        <v>20000</v>
      </c>
      <c r="Z23" s="187">
        <f>IFERROR(Y23/Q23,"-")</f>
        <v>1666.6666666667</v>
      </c>
      <c r="AA23" s="187">
        <f>IFERROR(Y23/W23,"-")</f>
        <v>20000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0.083333333333333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0.083333333333333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6</v>
      </c>
      <c r="BY23" s="127">
        <f>IF(Q23=0,"",IF(BX23=0,"",(BX23/Q23)))</f>
        <v>0.5</v>
      </c>
      <c r="BZ23" s="128">
        <v>1</v>
      </c>
      <c r="CA23" s="129">
        <f>IFERROR(BZ23/BX23,"-")</f>
        <v>0.16666666666667</v>
      </c>
      <c r="CB23" s="130">
        <v>5000</v>
      </c>
      <c r="CC23" s="131">
        <f>IFERROR(CB23/BX23,"-")</f>
        <v>833.33333333333</v>
      </c>
      <c r="CD23" s="132">
        <v>1</v>
      </c>
      <c r="CE23" s="132"/>
      <c r="CF23" s="132"/>
      <c r="CG23" s="133">
        <v>1</v>
      </c>
      <c r="CH23" s="134">
        <f>IF(Q23=0,"",IF(CG23=0,"",(CG23/Q23)))</f>
        <v>0.083333333333333</v>
      </c>
      <c r="CI23" s="135">
        <v>1</v>
      </c>
      <c r="CJ23" s="136">
        <f>IFERROR(CI23/CG23,"-")</f>
        <v>1</v>
      </c>
      <c r="CK23" s="137">
        <v>76000</v>
      </c>
      <c r="CL23" s="138">
        <f>IFERROR(CK23/CG23,"-")</f>
        <v>76000</v>
      </c>
      <c r="CM23" s="139"/>
      <c r="CN23" s="139"/>
      <c r="CO23" s="139">
        <v>1</v>
      </c>
      <c r="CP23" s="140">
        <v>1</v>
      </c>
      <c r="CQ23" s="141">
        <v>20000</v>
      </c>
      <c r="CR23" s="141">
        <v>76000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111</v>
      </c>
      <c r="C24" s="189" t="s">
        <v>58</v>
      </c>
      <c r="D24" s="189"/>
      <c r="E24" s="189" t="s">
        <v>112</v>
      </c>
      <c r="F24" s="189" t="s">
        <v>113</v>
      </c>
      <c r="G24" s="189" t="s">
        <v>61</v>
      </c>
      <c r="H24" s="89"/>
      <c r="I24" s="89" t="s">
        <v>107</v>
      </c>
      <c r="J24" s="89"/>
      <c r="K24" s="181"/>
      <c r="L24" s="80">
        <v>13</v>
      </c>
      <c r="M24" s="80">
        <v>0</v>
      </c>
      <c r="N24" s="80">
        <v>42</v>
      </c>
      <c r="O24" s="91">
        <v>7</v>
      </c>
      <c r="P24" s="92">
        <v>0</v>
      </c>
      <c r="Q24" s="93">
        <f>O24+P24</f>
        <v>7</v>
      </c>
      <c r="R24" s="81">
        <f>IFERROR(Q24/N24,"-")</f>
        <v>0.16666666666667</v>
      </c>
      <c r="S24" s="80">
        <v>0</v>
      </c>
      <c r="T24" s="80">
        <v>4</v>
      </c>
      <c r="U24" s="81">
        <f>IFERROR(T24/(Q24),"-")</f>
        <v>0.57142857142857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4</v>
      </c>
      <c r="BG24" s="113">
        <f>IF(Q24=0,"",IF(BF24=0,"",(BF24/Q24)))</f>
        <v>0.57142857142857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2</v>
      </c>
      <c r="BP24" s="120">
        <f>IF(Q24=0,"",IF(BO24=0,"",(BO24/Q24)))</f>
        <v>0.28571428571429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>
        <v>1</v>
      </c>
      <c r="CH24" s="134">
        <f>IF(Q24=0,"",IF(CG24=0,"",(CG24/Q24)))</f>
        <v>0.14285714285714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114</v>
      </c>
      <c r="C25" s="189" t="s">
        <v>58</v>
      </c>
      <c r="D25" s="189"/>
      <c r="E25" s="189" t="s">
        <v>72</v>
      </c>
      <c r="F25" s="189" t="s">
        <v>72</v>
      </c>
      <c r="G25" s="189" t="s">
        <v>73</v>
      </c>
      <c r="H25" s="89"/>
      <c r="I25" s="89"/>
      <c r="J25" s="89"/>
      <c r="K25" s="181"/>
      <c r="L25" s="80">
        <v>218</v>
      </c>
      <c r="M25" s="80">
        <v>53</v>
      </c>
      <c r="N25" s="80">
        <v>20</v>
      </c>
      <c r="O25" s="91">
        <v>17</v>
      </c>
      <c r="P25" s="92">
        <v>0</v>
      </c>
      <c r="Q25" s="93">
        <f>O25+P25</f>
        <v>17</v>
      </c>
      <c r="R25" s="81">
        <f>IFERROR(Q25/N25,"-")</f>
        <v>0.85</v>
      </c>
      <c r="S25" s="80">
        <v>3</v>
      </c>
      <c r="T25" s="80">
        <v>3</v>
      </c>
      <c r="U25" s="81">
        <f>IFERROR(T25/(Q25),"-")</f>
        <v>0.17647058823529</v>
      </c>
      <c r="V25" s="82"/>
      <c r="W25" s="83">
        <v>6</v>
      </c>
      <c r="X25" s="81">
        <f>IF(Q25=0,"-",W25/Q25)</f>
        <v>0.35294117647059</v>
      </c>
      <c r="Y25" s="186">
        <v>867000</v>
      </c>
      <c r="Z25" s="187">
        <f>IFERROR(Y25/Q25,"-")</f>
        <v>51000</v>
      </c>
      <c r="AA25" s="187">
        <f>IFERROR(Y25/W25,"-")</f>
        <v>144500</v>
      </c>
      <c r="AB25" s="181"/>
      <c r="AC25" s="85"/>
      <c r="AD25" s="78"/>
      <c r="AE25" s="94">
        <v>1</v>
      </c>
      <c r="AF25" s="95">
        <f>IF(Q25=0,"",IF(AE25=0,"",(AE25/Q25)))</f>
        <v>0.058823529411765</v>
      </c>
      <c r="AG25" s="94">
        <v>1</v>
      </c>
      <c r="AH25" s="96">
        <f>IFERROR(AG25/AE25,"-")</f>
        <v>1</v>
      </c>
      <c r="AI25" s="97">
        <v>633000</v>
      </c>
      <c r="AJ25" s="98">
        <f>IFERROR(AI25/AE25,"-")</f>
        <v>633000</v>
      </c>
      <c r="AK25" s="99"/>
      <c r="AL25" s="99"/>
      <c r="AM25" s="99">
        <v>1</v>
      </c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0.058823529411765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0.058823529411765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8</v>
      </c>
      <c r="BP25" s="120">
        <f>IF(Q25=0,"",IF(BO25=0,"",(BO25/Q25)))</f>
        <v>0.47058823529412</v>
      </c>
      <c r="BQ25" s="121">
        <v>2</v>
      </c>
      <c r="BR25" s="122">
        <f>IFERROR(BQ25/BO25,"-")</f>
        <v>0.25</v>
      </c>
      <c r="BS25" s="123">
        <v>36000</v>
      </c>
      <c r="BT25" s="124">
        <f>IFERROR(BS25/BO25,"-")</f>
        <v>4500</v>
      </c>
      <c r="BU25" s="125">
        <v>1</v>
      </c>
      <c r="BV25" s="125"/>
      <c r="BW25" s="125">
        <v>1</v>
      </c>
      <c r="BX25" s="126">
        <v>6</v>
      </c>
      <c r="BY25" s="127">
        <f>IF(Q25=0,"",IF(BX25=0,"",(BX25/Q25)))</f>
        <v>0.35294117647059</v>
      </c>
      <c r="BZ25" s="128">
        <v>4</v>
      </c>
      <c r="CA25" s="129">
        <f>IFERROR(BZ25/BX25,"-")</f>
        <v>0.66666666666667</v>
      </c>
      <c r="CB25" s="130">
        <v>242000</v>
      </c>
      <c r="CC25" s="131">
        <f>IFERROR(CB25/BX25,"-")</f>
        <v>40333.333333333</v>
      </c>
      <c r="CD25" s="132">
        <v>1</v>
      </c>
      <c r="CE25" s="132">
        <v>1</v>
      </c>
      <c r="CF25" s="132">
        <v>2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6</v>
      </c>
      <c r="CQ25" s="141">
        <v>867000</v>
      </c>
      <c r="CR25" s="141">
        <v>633000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>
        <f>AC26</f>
        <v>0.71111111111111</v>
      </c>
      <c r="B26" s="189" t="s">
        <v>115</v>
      </c>
      <c r="C26" s="189" t="s">
        <v>58</v>
      </c>
      <c r="D26" s="189"/>
      <c r="E26" s="189" t="s">
        <v>59</v>
      </c>
      <c r="F26" s="189" t="s">
        <v>60</v>
      </c>
      <c r="G26" s="189" t="s">
        <v>61</v>
      </c>
      <c r="H26" s="89" t="s">
        <v>116</v>
      </c>
      <c r="I26" s="89" t="s">
        <v>80</v>
      </c>
      <c r="J26" s="89" t="s">
        <v>117</v>
      </c>
      <c r="K26" s="181">
        <v>90000</v>
      </c>
      <c r="L26" s="80">
        <v>21</v>
      </c>
      <c r="M26" s="80">
        <v>0</v>
      </c>
      <c r="N26" s="80">
        <v>80</v>
      </c>
      <c r="O26" s="91">
        <v>8</v>
      </c>
      <c r="P26" s="92">
        <v>0</v>
      </c>
      <c r="Q26" s="93">
        <f>O26+P26</f>
        <v>8</v>
      </c>
      <c r="R26" s="81">
        <f>IFERROR(Q26/N26,"-")</f>
        <v>0.1</v>
      </c>
      <c r="S26" s="80">
        <v>0</v>
      </c>
      <c r="T26" s="80">
        <v>3</v>
      </c>
      <c r="U26" s="81">
        <f>IFERROR(T26/(Q26),"-")</f>
        <v>0.375</v>
      </c>
      <c r="V26" s="82">
        <f>IFERROR(K26/SUM(Q26:Q27),"-")</f>
        <v>6000</v>
      </c>
      <c r="W26" s="83">
        <v>2</v>
      </c>
      <c r="X26" s="81">
        <f>IF(Q26=0,"-",W26/Q26)</f>
        <v>0.25</v>
      </c>
      <c r="Y26" s="186">
        <v>51000</v>
      </c>
      <c r="Z26" s="187">
        <f>IFERROR(Y26/Q26,"-")</f>
        <v>6375</v>
      </c>
      <c r="AA26" s="187">
        <f>IFERROR(Y26/W26,"-")</f>
        <v>25500</v>
      </c>
      <c r="AB26" s="181">
        <f>SUM(Y26:Y27)-SUM(K26:K27)</f>
        <v>-26000</v>
      </c>
      <c r="AC26" s="85">
        <f>SUM(Y26:Y27)/SUM(K26:K27)</f>
        <v>0.71111111111111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4</v>
      </c>
      <c r="BG26" s="113">
        <f>IF(Q26=0,"",IF(BF26=0,"",(BF26/Q26)))</f>
        <v>0.5</v>
      </c>
      <c r="BH26" s="112">
        <v>1</v>
      </c>
      <c r="BI26" s="114">
        <f>IFERROR(BH26/BF26,"-")</f>
        <v>0.25</v>
      </c>
      <c r="BJ26" s="115">
        <v>45000</v>
      </c>
      <c r="BK26" s="116">
        <f>IFERROR(BJ26/BF26,"-")</f>
        <v>11250</v>
      </c>
      <c r="BL26" s="117"/>
      <c r="BM26" s="117"/>
      <c r="BN26" s="117">
        <v>1</v>
      </c>
      <c r="BO26" s="119">
        <v>3</v>
      </c>
      <c r="BP26" s="120">
        <f>IF(Q26=0,"",IF(BO26=0,"",(BO26/Q26)))</f>
        <v>0.375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0.125</v>
      </c>
      <c r="BZ26" s="128">
        <v>1</v>
      </c>
      <c r="CA26" s="129">
        <f>IFERROR(BZ26/BX26,"-")</f>
        <v>1</v>
      </c>
      <c r="CB26" s="130">
        <v>6000</v>
      </c>
      <c r="CC26" s="131">
        <f>IFERROR(CB26/BX26,"-")</f>
        <v>6000</v>
      </c>
      <c r="CD26" s="132"/>
      <c r="CE26" s="132">
        <v>1</v>
      </c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51000</v>
      </c>
      <c r="CR26" s="141">
        <v>45000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118</v>
      </c>
      <c r="C27" s="189" t="s">
        <v>58</v>
      </c>
      <c r="D27" s="189"/>
      <c r="E27" s="189" t="s">
        <v>59</v>
      </c>
      <c r="F27" s="189" t="s">
        <v>60</v>
      </c>
      <c r="G27" s="189" t="s">
        <v>73</v>
      </c>
      <c r="H27" s="89"/>
      <c r="I27" s="89"/>
      <c r="J27" s="89"/>
      <c r="K27" s="181"/>
      <c r="L27" s="80">
        <v>60</v>
      </c>
      <c r="M27" s="80">
        <v>35</v>
      </c>
      <c r="N27" s="80">
        <v>7</v>
      </c>
      <c r="O27" s="91">
        <v>7</v>
      </c>
      <c r="P27" s="92">
        <v>0</v>
      </c>
      <c r="Q27" s="93">
        <f>O27+P27</f>
        <v>7</v>
      </c>
      <c r="R27" s="81">
        <f>IFERROR(Q27/N27,"-")</f>
        <v>1</v>
      </c>
      <c r="S27" s="80">
        <v>0</v>
      </c>
      <c r="T27" s="80">
        <v>0</v>
      </c>
      <c r="U27" s="81">
        <f>IFERROR(T27/(Q27),"-")</f>
        <v>0</v>
      </c>
      <c r="V27" s="82"/>
      <c r="W27" s="83">
        <v>1</v>
      </c>
      <c r="X27" s="81">
        <f>IF(Q27=0,"-",W27/Q27)</f>
        <v>0.14285714285714</v>
      </c>
      <c r="Y27" s="186">
        <v>13000</v>
      </c>
      <c r="Z27" s="187">
        <f>IFERROR(Y27/Q27,"-")</f>
        <v>1857.1428571429</v>
      </c>
      <c r="AA27" s="187">
        <f>IFERROR(Y27/W27,"-")</f>
        <v>13000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3</v>
      </c>
      <c r="BP27" s="120">
        <f>IF(Q27=0,"",IF(BO27=0,"",(BO27/Q27)))</f>
        <v>0.42857142857143</v>
      </c>
      <c r="BQ27" s="121">
        <v>1</v>
      </c>
      <c r="BR27" s="122">
        <f>IFERROR(BQ27/BO27,"-")</f>
        <v>0.33333333333333</v>
      </c>
      <c r="BS27" s="123">
        <v>15000</v>
      </c>
      <c r="BT27" s="124">
        <f>IFERROR(BS27/BO27,"-")</f>
        <v>5000</v>
      </c>
      <c r="BU27" s="125"/>
      <c r="BV27" s="125"/>
      <c r="BW27" s="125">
        <v>1</v>
      </c>
      <c r="BX27" s="126">
        <v>3</v>
      </c>
      <c r="BY27" s="127">
        <f>IF(Q27=0,"",IF(BX27=0,"",(BX27/Q27)))</f>
        <v>0.42857142857143</v>
      </c>
      <c r="BZ27" s="128">
        <v>1</v>
      </c>
      <c r="CA27" s="129">
        <f>IFERROR(BZ27/BX27,"-")</f>
        <v>0.33333333333333</v>
      </c>
      <c r="CB27" s="130">
        <v>13000</v>
      </c>
      <c r="CC27" s="131">
        <f>IFERROR(CB27/BX27,"-")</f>
        <v>4333.3333333333</v>
      </c>
      <c r="CD27" s="132"/>
      <c r="CE27" s="132"/>
      <c r="CF27" s="132">
        <v>1</v>
      </c>
      <c r="CG27" s="133">
        <v>1</v>
      </c>
      <c r="CH27" s="134">
        <f>IF(Q27=0,"",IF(CG27=0,"",(CG27/Q27)))</f>
        <v>0.14285714285714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1</v>
      </c>
      <c r="CQ27" s="141">
        <v>13000</v>
      </c>
      <c r="CR27" s="141">
        <v>15000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0.055555555555556</v>
      </c>
      <c r="B28" s="189" t="s">
        <v>119</v>
      </c>
      <c r="C28" s="189" t="s">
        <v>58</v>
      </c>
      <c r="D28" s="189"/>
      <c r="E28" s="189" t="s">
        <v>92</v>
      </c>
      <c r="F28" s="189" t="s">
        <v>93</v>
      </c>
      <c r="G28" s="189" t="s">
        <v>61</v>
      </c>
      <c r="H28" s="89" t="s">
        <v>116</v>
      </c>
      <c r="I28" s="89" t="s">
        <v>80</v>
      </c>
      <c r="J28" s="89" t="s">
        <v>120</v>
      </c>
      <c r="K28" s="181">
        <v>90000</v>
      </c>
      <c r="L28" s="80">
        <v>9</v>
      </c>
      <c r="M28" s="80">
        <v>0</v>
      </c>
      <c r="N28" s="80">
        <v>25</v>
      </c>
      <c r="O28" s="91">
        <v>3</v>
      </c>
      <c r="P28" s="92">
        <v>0</v>
      </c>
      <c r="Q28" s="93">
        <f>O28+P28</f>
        <v>3</v>
      </c>
      <c r="R28" s="81">
        <f>IFERROR(Q28/N28,"-")</f>
        <v>0.12</v>
      </c>
      <c r="S28" s="80">
        <v>0</v>
      </c>
      <c r="T28" s="80">
        <v>0</v>
      </c>
      <c r="U28" s="81">
        <f>IFERROR(T28/(Q28),"-")</f>
        <v>0</v>
      </c>
      <c r="V28" s="82">
        <f>IFERROR(K28/SUM(Q28:Q29),"-")</f>
        <v>18000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-85000</v>
      </c>
      <c r="AC28" s="85">
        <f>SUM(Y28:Y29)/SUM(K28:K29)</f>
        <v>0.055555555555556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121</v>
      </c>
      <c r="C29" s="189" t="s">
        <v>58</v>
      </c>
      <c r="D29" s="189"/>
      <c r="E29" s="189" t="s">
        <v>92</v>
      </c>
      <c r="F29" s="189" t="s">
        <v>93</v>
      </c>
      <c r="G29" s="189" t="s">
        <v>73</v>
      </c>
      <c r="H29" s="89"/>
      <c r="I29" s="89"/>
      <c r="J29" s="89"/>
      <c r="K29" s="181"/>
      <c r="L29" s="80">
        <v>26</v>
      </c>
      <c r="M29" s="80">
        <v>16</v>
      </c>
      <c r="N29" s="80">
        <v>10</v>
      </c>
      <c r="O29" s="91">
        <v>2</v>
      </c>
      <c r="P29" s="92">
        <v>0</v>
      </c>
      <c r="Q29" s="93">
        <f>O29+P29</f>
        <v>2</v>
      </c>
      <c r="R29" s="81">
        <f>IFERROR(Q29/N29,"-")</f>
        <v>0.2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5000</v>
      </c>
      <c r="Z29" s="187">
        <f>IFERROR(Y29/Q29,"-")</f>
        <v>2500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>
        <v>1</v>
      </c>
      <c r="CA29" s="129">
        <f>IFERROR(BZ29/BX29,"-")</f>
        <v>1</v>
      </c>
      <c r="CB29" s="130">
        <v>5000</v>
      </c>
      <c r="CC29" s="131">
        <f>IFERROR(CB29/BX29,"-")</f>
        <v>5000</v>
      </c>
      <c r="CD29" s="132">
        <v>1</v>
      </c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5000</v>
      </c>
      <c r="CR29" s="141">
        <v>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0.975</v>
      </c>
      <c r="B30" s="189" t="s">
        <v>122</v>
      </c>
      <c r="C30" s="189" t="s">
        <v>58</v>
      </c>
      <c r="D30" s="189"/>
      <c r="E30" s="189" t="s">
        <v>83</v>
      </c>
      <c r="F30" s="189" t="s">
        <v>84</v>
      </c>
      <c r="G30" s="189" t="s">
        <v>61</v>
      </c>
      <c r="H30" s="89" t="s">
        <v>62</v>
      </c>
      <c r="I30" s="89" t="s">
        <v>80</v>
      </c>
      <c r="J30" s="89" t="s">
        <v>123</v>
      </c>
      <c r="K30" s="181">
        <v>120000</v>
      </c>
      <c r="L30" s="80">
        <v>29</v>
      </c>
      <c r="M30" s="80">
        <v>0</v>
      </c>
      <c r="N30" s="80">
        <v>93</v>
      </c>
      <c r="O30" s="91">
        <v>10</v>
      </c>
      <c r="P30" s="92">
        <v>0</v>
      </c>
      <c r="Q30" s="93">
        <f>O30+P30</f>
        <v>10</v>
      </c>
      <c r="R30" s="81">
        <f>IFERROR(Q30/N30,"-")</f>
        <v>0.10752688172043</v>
      </c>
      <c r="S30" s="80">
        <v>0</v>
      </c>
      <c r="T30" s="80">
        <v>4</v>
      </c>
      <c r="U30" s="81">
        <f>IFERROR(T30/(Q30),"-")</f>
        <v>0.4</v>
      </c>
      <c r="V30" s="82">
        <f>IFERROR(K30/SUM(Q30:Q31),"-")</f>
        <v>8571.4285714286</v>
      </c>
      <c r="W30" s="83">
        <v>1</v>
      </c>
      <c r="X30" s="81">
        <f>IF(Q30=0,"-",W30/Q30)</f>
        <v>0.1</v>
      </c>
      <c r="Y30" s="186">
        <v>85000</v>
      </c>
      <c r="Z30" s="187">
        <f>IFERROR(Y30/Q30,"-")</f>
        <v>8500</v>
      </c>
      <c r="AA30" s="187">
        <f>IFERROR(Y30/W30,"-")</f>
        <v>85000</v>
      </c>
      <c r="AB30" s="181">
        <f>SUM(Y30:Y31)-SUM(K30:K31)</f>
        <v>-3000</v>
      </c>
      <c r="AC30" s="85">
        <f>SUM(Y30:Y31)/SUM(K30:K31)</f>
        <v>0.975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</v>
      </c>
      <c r="AX30" s="107">
        <f>IF(Q30=0,"",IF(AW30=0,"",(AW30/Q30)))</f>
        <v>0.1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</v>
      </c>
      <c r="BG30" s="113">
        <f>IF(Q30=0,"",IF(BF30=0,"",(BF30/Q30)))</f>
        <v>0.1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5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0.2</v>
      </c>
      <c r="BZ30" s="128">
        <v>1</v>
      </c>
      <c r="CA30" s="129">
        <f>IFERROR(BZ30/BX30,"-")</f>
        <v>0.5</v>
      </c>
      <c r="CB30" s="130">
        <v>85000</v>
      </c>
      <c r="CC30" s="131">
        <f>IFERROR(CB30/BX30,"-")</f>
        <v>42500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85000</v>
      </c>
      <c r="CR30" s="141">
        <v>85000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124</v>
      </c>
      <c r="C31" s="189" t="s">
        <v>58</v>
      </c>
      <c r="D31" s="189"/>
      <c r="E31" s="189" t="s">
        <v>83</v>
      </c>
      <c r="F31" s="189" t="s">
        <v>84</v>
      </c>
      <c r="G31" s="189" t="s">
        <v>73</v>
      </c>
      <c r="H31" s="89"/>
      <c r="I31" s="89"/>
      <c r="J31" s="89"/>
      <c r="K31" s="181"/>
      <c r="L31" s="80">
        <v>16</v>
      </c>
      <c r="M31" s="80">
        <v>15</v>
      </c>
      <c r="N31" s="80">
        <v>4</v>
      </c>
      <c r="O31" s="91">
        <v>4</v>
      </c>
      <c r="P31" s="92">
        <v>0</v>
      </c>
      <c r="Q31" s="93">
        <f>O31+P31</f>
        <v>4</v>
      </c>
      <c r="R31" s="81">
        <f>IFERROR(Q31/N31,"-")</f>
        <v>1</v>
      </c>
      <c r="S31" s="80">
        <v>0</v>
      </c>
      <c r="T31" s="80">
        <v>2</v>
      </c>
      <c r="U31" s="81">
        <f>IFERROR(T31/(Q31),"-")</f>
        <v>0.5</v>
      </c>
      <c r="V31" s="82"/>
      <c r="W31" s="83">
        <v>2</v>
      </c>
      <c r="X31" s="81">
        <f>IF(Q31=0,"-",W31/Q31)</f>
        <v>0.5</v>
      </c>
      <c r="Y31" s="186">
        <v>32000</v>
      </c>
      <c r="Z31" s="187">
        <f>IFERROR(Y31/Q31,"-")</f>
        <v>8000</v>
      </c>
      <c r="AA31" s="187">
        <f>IFERROR(Y31/W31,"-")</f>
        <v>16000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0.5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0.5</v>
      </c>
      <c r="BZ31" s="128">
        <v>2</v>
      </c>
      <c r="CA31" s="129">
        <f>IFERROR(BZ31/BX31,"-")</f>
        <v>1</v>
      </c>
      <c r="CB31" s="130">
        <v>32000</v>
      </c>
      <c r="CC31" s="131">
        <f>IFERROR(CB31/BX31,"-")</f>
        <v>16000</v>
      </c>
      <c r="CD31" s="132">
        <v>1</v>
      </c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2</v>
      </c>
      <c r="CQ31" s="141">
        <v>32000</v>
      </c>
      <c r="CR31" s="141">
        <v>27000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0.02</v>
      </c>
      <c r="B32" s="189" t="s">
        <v>125</v>
      </c>
      <c r="C32" s="189" t="s">
        <v>58</v>
      </c>
      <c r="D32" s="189"/>
      <c r="E32" s="189" t="s">
        <v>59</v>
      </c>
      <c r="F32" s="189" t="s">
        <v>60</v>
      </c>
      <c r="G32" s="189" t="s">
        <v>61</v>
      </c>
      <c r="H32" s="89" t="s">
        <v>66</v>
      </c>
      <c r="I32" s="89" t="s">
        <v>80</v>
      </c>
      <c r="J32" s="191" t="s">
        <v>126</v>
      </c>
      <c r="K32" s="181">
        <v>150000</v>
      </c>
      <c r="L32" s="80">
        <v>17</v>
      </c>
      <c r="M32" s="80">
        <v>0</v>
      </c>
      <c r="N32" s="80">
        <v>78</v>
      </c>
      <c r="O32" s="91">
        <v>3</v>
      </c>
      <c r="P32" s="92">
        <v>0</v>
      </c>
      <c r="Q32" s="93">
        <f>O32+P32</f>
        <v>3</v>
      </c>
      <c r="R32" s="81">
        <f>IFERROR(Q32/N32,"-")</f>
        <v>0.038461538461538</v>
      </c>
      <c r="S32" s="80">
        <v>0</v>
      </c>
      <c r="T32" s="80">
        <v>1</v>
      </c>
      <c r="U32" s="81">
        <f>IFERROR(T32/(Q32),"-")</f>
        <v>0.33333333333333</v>
      </c>
      <c r="V32" s="82">
        <f>IFERROR(K32/SUM(Q32:Q33),"-")</f>
        <v>18750</v>
      </c>
      <c r="W32" s="83">
        <v>1</v>
      </c>
      <c r="X32" s="81">
        <f>IF(Q32=0,"-",W32/Q32)</f>
        <v>0.33333333333333</v>
      </c>
      <c r="Y32" s="186">
        <v>3000</v>
      </c>
      <c r="Z32" s="187">
        <f>IFERROR(Y32/Q32,"-")</f>
        <v>1000</v>
      </c>
      <c r="AA32" s="187">
        <f>IFERROR(Y32/W32,"-")</f>
        <v>3000</v>
      </c>
      <c r="AB32" s="181">
        <f>SUM(Y32:Y33)-SUM(K32:K33)</f>
        <v>-147000</v>
      </c>
      <c r="AC32" s="85">
        <f>SUM(Y32:Y33)/SUM(K32:K33)</f>
        <v>0.02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0.66666666666667</v>
      </c>
      <c r="BH32" s="112">
        <v>1</v>
      </c>
      <c r="BI32" s="114">
        <f>IFERROR(BH32/BF32,"-")</f>
        <v>0.5</v>
      </c>
      <c r="BJ32" s="115">
        <v>3000</v>
      </c>
      <c r="BK32" s="116">
        <f>IFERROR(BJ32/BF32,"-")</f>
        <v>1500</v>
      </c>
      <c r="BL32" s="117">
        <v>1</v>
      </c>
      <c r="BM32" s="117"/>
      <c r="BN32" s="117"/>
      <c r="BO32" s="119">
        <v>1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3000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127</v>
      </c>
      <c r="C33" s="189" t="s">
        <v>58</v>
      </c>
      <c r="D33" s="189"/>
      <c r="E33" s="189" t="s">
        <v>59</v>
      </c>
      <c r="F33" s="189" t="s">
        <v>60</v>
      </c>
      <c r="G33" s="189" t="s">
        <v>73</v>
      </c>
      <c r="H33" s="89"/>
      <c r="I33" s="89"/>
      <c r="J33" s="89"/>
      <c r="K33" s="181"/>
      <c r="L33" s="80">
        <v>54</v>
      </c>
      <c r="M33" s="80">
        <v>34</v>
      </c>
      <c r="N33" s="80">
        <v>13</v>
      </c>
      <c r="O33" s="91">
        <v>5</v>
      </c>
      <c r="P33" s="92">
        <v>0</v>
      </c>
      <c r="Q33" s="93">
        <f>O33+P33</f>
        <v>5</v>
      </c>
      <c r="R33" s="81">
        <f>IFERROR(Q33/N33,"-")</f>
        <v>0.38461538461538</v>
      </c>
      <c r="S33" s="80">
        <v>0</v>
      </c>
      <c r="T33" s="80">
        <v>2</v>
      </c>
      <c r="U33" s="81">
        <f>IFERROR(T33/(Q33),"-")</f>
        <v>0.4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4</v>
      </c>
      <c r="BY33" s="127">
        <f>IF(Q33=0,"",IF(BX33=0,"",(BX33/Q33)))</f>
        <v>0.8</v>
      </c>
      <c r="BZ33" s="128">
        <v>1</v>
      </c>
      <c r="CA33" s="129">
        <f>IFERROR(BZ33/BX33,"-")</f>
        <v>0.25</v>
      </c>
      <c r="CB33" s="130">
        <v>15000</v>
      </c>
      <c r="CC33" s="131">
        <f>IFERROR(CB33/BX33,"-")</f>
        <v>3750</v>
      </c>
      <c r="CD33" s="132"/>
      <c r="CE33" s="132">
        <v>1</v>
      </c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>
        <v>15000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1.2222222222222</v>
      </c>
      <c r="B34" s="189" t="s">
        <v>128</v>
      </c>
      <c r="C34" s="189" t="s">
        <v>58</v>
      </c>
      <c r="D34" s="189"/>
      <c r="E34" s="189" t="s">
        <v>92</v>
      </c>
      <c r="F34" s="189" t="s">
        <v>93</v>
      </c>
      <c r="G34" s="189" t="s">
        <v>61</v>
      </c>
      <c r="H34" s="89" t="s">
        <v>129</v>
      </c>
      <c r="I34" s="89" t="s">
        <v>80</v>
      </c>
      <c r="J34" s="89" t="s">
        <v>120</v>
      </c>
      <c r="K34" s="181">
        <v>90000</v>
      </c>
      <c r="L34" s="80">
        <v>11</v>
      </c>
      <c r="M34" s="80">
        <v>0</v>
      </c>
      <c r="N34" s="80">
        <v>29</v>
      </c>
      <c r="O34" s="91">
        <v>4</v>
      </c>
      <c r="P34" s="92">
        <v>0</v>
      </c>
      <c r="Q34" s="93">
        <f>O34+P34</f>
        <v>4</v>
      </c>
      <c r="R34" s="81">
        <f>IFERROR(Q34/N34,"-")</f>
        <v>0.13793103448276</v>
      </c>
      <c r="S34" s="80">
        <v>0</v>
      </c>
      <c r="T34" s="80">
        <v>3</v>
      </c>
      <c r="U34" s="81">
        <f>IFERROR(T34/(Q34),"-")</f>
        <v>0.75</v>
      </c>
      <c r="V34" s="82">
        <f>IFERROR(K34/SUM(Q34:Q35),"-")</f>
        <v>11250</v>
      </c>
      <c r="W34" s="83">
        <v>1</v>
      </c>
      <c r="X34" s="81">
        <f>IF(Q34=0,"-",W34/Q34)</f>
        <v>0.25</v>
      </c>
      <c r="Y34" s="186">
        <v>8000</v>
      </c>
      <c r="Z34" s="187">
        <f>IFERROR(Y34/Q34,"-")</f>
        <v>2000</v>
      </c>
      <c r="AA34" s="187">
        <f>IFERROR(Y34/W34,"-")</f>
        <v>8000</v>
      </c>
      <c r="AB34" s="181">
        <f>SUM(Y34:Y35)-SUM(K34:K35)</f>
        <v>20000</v>
      </c>
      <c r="AC34" s="85">
        <f>SUM(Y34:Y35)/SUM(K34:K35)</f>
        <v>1.2222222222222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0.5</v>
      </c>
      <c r="BH34" s="112">
        <v>1</v>
      </c>
      <c r="BI34" s="114">
        <f>IFERROR(BH34/BF34,"-")</f>
        <v>0.5</v>
      </c>
      <c r="BJ34" s="115">
        <v>8000</v>
      </c>
      <c r="BK34" s="116">
        <f>IFERROR(BJ34/BF34,"-")</f>
        <v>4000</v>
      </c>
      <c r="BL34" s="117"/>
      <c r="BM34" s="117">
        <v>1</v>
      </c>
      <c r="BN34" s="117"/>
      <c r="BO34" s="119">
        <v>1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8000</v>
      </c>
      <c r="CR34" s="141">
        <v>8000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130</v>
      </c>
      <c r="C35" s="189" t="s">
        <v>58</v>
      </c>
      <c r="D35" s="189"/>
      <c r="E35" s="189" t="s">
        <v>92</v>
      </c>
      <c r="F35" s="189" t="s">
        <v>93</v>
      </c>
      <c r="G35" s="189" t="s">
        <v>73</v>
      </c>
      <c r="H35" s="89"/>
      <c r="I35" s="89"/>
      <c r="J35" s="89"/>
      <c r="K35" s="181"/>
      <c r="L35" s="80">
        <v>24</v>
      </c>
      <c r="M35" s="80">
        <v>16</v>
      </c>
      <c r="N35" s="80">
        <v>3</v>
      </c>
      <c r="O35" s="91">
        <v>4</v>
      </c>
      <c r="P35" s="92">
        <v>0</v>
      </c>
      <c r="Q35" s="93">
        <f>O35+P35</f>
        <v>4</v>
      </c>
      <c r="R35" s="81">
        <f>IFERROR(Q35/N35,"-")</f>
        <v>1.3333333333333</v>
      </c>
      <c r="S35" s="80">
        <v>0</v>
      </c>
      <c r="T35" s="80">
        <v>3</v>
      </c>
      <c r="U35" s="81">
        <f>IFERROR(T35/(Q35),"-")</f>
        <v>0.75</v>
      </c>
      <c r="V35" s="82"/>
      <c r="W35" s="83">
        <v>1</v>
      </c>
      <c r="X35" s="81">
        <f>IF(Q35=0,"-",W35/Q35)</f>
        <v>0.25</v>
      </c>
      <c r="Y35" s="186">
        <v>102000</v>
      </c>
      <c r="Z35" s="187">
        <f>IFERROR(Y35/Q35,"-")</f>
        <v>25500</v>
      </c>
      <c r="AA35" s="187">
        <f>IFERROR(Y35/W35,"-")</f>
        <v>102000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0.75</v>
      </c>
      <c r="BQ35" s="121">
        <v>2</v>
      </c>
      <c r="BR35" s="122">
        <f>IFERROR(BQ35/BO35,"-")</f>
        <v>0.66666666666667</v>
      </c>
      <c r="BS35" s="123">
        <v>562000</v>
      </c>
      <c r="BT35" s="124">
        <f>IFERROR(BS35/BO35,"-")</f>
        <v>187333.33333333</v>
      </c>
      <c r="BU35" s="125"/>
      <c r="BV35" s="125">
        <v>1</v>
      </c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102000</v>
      </c>
      <c r="CR35" s="141">
        <v>554000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>
        <f>AC36</f>
        <v>0.97692307692308</v>
      </c>
      <c r="B36" s="189" t="s">
        <v>131</v>
      </c>
      <c r="C36" s="189" t="s">
        <v>58</v>
      </c>
      <c r="D36" s="189"/>
      <c r="E36" s="189" t="s">
        <v>83</v>
      </c>
      <c r="F36" s="189" t="s">
        <v>84</v>
      </c>
      <c r="G36" s="189" t="s">
        <v>61</v>
      </c>
      <c r="H36" s="89" t="s">
        <v>76</v>
      </c>
      <c r="I36" s="89" t="s">
        <v>80</v>
      </c>
      <c r="J36" s="89" t="s">
        <v>132</v>
      </c>
      <c r="K36" s="181">
        <v>130000</v>
      </c>
      <c r="L36" s="80">
        <v>21</v>
      </c>
      <c r="M36" s="80">
        <v>0</v>
      </c>
      <c r="N36" s="80">
        <v>99</v>
      </c>
      <c r="O36" s="91">
        <v>8</v>
      </c>
      <c r="P36" s="92">
        <v>0</v>
      </c>
      <c r="Q36" s="93">
        <f>O36+P36</f>
        <v>8</v>
      </c>
      <c r="R36" s="81">
        <f>IFERROR(Q36/N36,"-")</f>
        <v>0.080808080808081</v>
      </c>
      <c r="S36" s="80">
        <v>0</v>
      </c>
      <c r="T36" s="80">
        <v>4</v>
      </c>
      <c r="U36" s="81">
        <f>IFERROR(T36/(Q36),"-")</f>
        <v>0.5</v>
      </c>
      <c r="V36" s="82">
        <f>IFERROR(K36/SUM(Q36:Q37),"-")</f>
        <v>6500</v>
      </c>
      <c r="W36" s="83">
        <v>1</v>
      </c>
      <c r="X36" s="81">
        <f>IF(Q36=0,"-",W36/Q36)</f>
        <v>0.125</v>
      </c>
      <c r="Y36" s="186">
        <v>6000</v>
      </c>
      <c r="Z36" s="187">
        <f>IFERROR(Y36/Q36,"-")</f>
        <v>750</v>
      </c>
      <c r="AA36" s="187">
        <f>IFERROR(Y36/W36,"-")</f>
        <v>6000</v>
      </c>
      <c r="AB36" s="181">
        <f>SUM(Y36:Y37)-SUM(K36:K37)</f>
        <v>-3000</v>
      </c>
      <c r="AC36" s="85">
        <f>SUM(Y36:Y37)/SUM(K36:K37)</f>
        <v>0.97692307692308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0.125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</v>
      </c>
      <c r="BP36" s="120">
        <f>IF(Q36=0,"",IF(BO36=0,"",(BO36/Q36)))</f>
        <v>0.375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4</v>
      </c>
      <c r="BY36" s="127">
        <f>IF(Q36=0,"",IF(BX36=0,"",(BX36/Q36)))</f>
        <v>0.5</v>
      </c>
      <c r="BZ36" s="128">
        <v>1</v>
      </c>
      <c r="CA36" s="129">
        <f>IFERROR(BZ36/BX36,"-")</f>
        <v>0.25</v>
      </c>
      <c r="CB36" s="130">
        <v>6000</v>
      </c>
      <c r="CC36" s="131">
        <f>IFERROR(CB36/BX36,"-")</f>
        <v>1500</v>
      </c>
      <c r="CD36" s="132"/>
      <c r="CE36" s="132">
        <v>1</v>
      </c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6000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83</v>
      </c>
      <c r="F37" s="189" t="s">
        <v>84</v>
      </c>
      <c r="G37" s="189" t="s">
        <v>73</v>
      </c>
      <c r="H37" s="89"/>
      <c r="I37" s="89"/>
      <c r="J37" s="89"/>
      <c r="K37" s="181"/>
      <c r="L37" s="80">
        <v>61</v>
      </c>
      <c r="M37" s="80">
        <v>39</v>
      </c>
      <c r="N37" s="80">
        <v>20</v>
      </c>
      <c r="O37" s="91">
        <v>12</v>
      </c>
      <c r="P37" s="92">
        <v>0</v>
      </c>
      <c r="Q37" s="93">
        <f>O37+P37</f>
        <v>12</v>
      </c>
      <c r="R37" s="81">
        <f>IFERROR(Q37/N37,"-")</f>
        <v>0.6</v>
      </c>
      <c r="S37" s="80">
        <v>4</v>
      </c>
      <c r="T37" s="80">
        <v>2</v>
      </c>
      <c r="U37" s="81">
        <f>IFERROR(T37/(Q37),"-")</f>
        <v>0.16666666666667</v>
      </c>
      <c r="V37" s="82"/>
      <c r="W37" s="83">
        <v>3</v>
      </c>
      <c r="X37" s="81">
        <f>IF(Q37=0,"-",W37/Q37)</f>
        <v>0.25</v>
      </c>
      <c r="Y37" s="186">
        <v>121000</v>
      </c>
      <c r="Z37" s="187">
        <f>IFERROR(Y37/Q37,"-")</f>
        <v>10083.333333333</v>
      </c>
      <c r="AA37" s="187">
        <f>IFERROR(Y37/W37,"-")</f>
        <v>40333.333333333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0.16666666666667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0.16666666666667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5</v>
      </c>
      <c r="BY37" s="127">
        <f>IF(Q37=0,"",IF(BX37=0,"",(BX37/Q37)))</f>
        <v>0.41666666666667</v>
      </c>
      <c r="BZ37" s="128">
        <v>2</v>
      </c>
      <c r="CA37" s="129">
        <f>IFERROR(BZ37/BX37,"-")</f>
        <v>0.4</v>
      </c>
      <c r="CB37" s="130">
        <v>36000</v>
      </c>
      <c r="CC37" s="131">
        <f>IFERROR(CB37/BX37,"-")</f>
        <v>7200</v>
      </c>
      <c r="CD37" s="132"/>
      <c r="CE37" s="132"/>
      <c r="CF37" s="132">
        <v>2</v>
      </c>
      <c r="CG37" s="133">
        <v>3</v>
      </c>
      <c r="CH37" s="134">
        <f>IF(Q37=0,"",IF(CG37=0,"",(CG37/Q37)))</f>
        <v>0.25</v>
      </c>
      <c r="CI37" s="135">
        <v>1</v>
      </c>
      <c r="CJ37" s="136">
        <f>IFERROR(CI37/CG37,"-")</f>
        <v>0.33333333333333</v>
      </c>
      <c r="CK37" s="137">
        <v>85000</v>
      </c>
      <c r="CL37" s="138">
        <f>IFERROR(CK37/CG37,"-")</f>
        <v>28333.333333333</v>
      </c>
      <c r="CM37" s="139"/>
      <c r="CN37" s="139"/>
      <c r="CO37" s="139">
        <v>1</v>
      </c>
      <c r="CP37" s="140">
        <v>3</v>
      </c>
      <c r="CQ37" s="141">
        <v>121000</v>
      </c>
      <c r="CR37" s="141">
        <v>85000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3.3923076923077</v>
      </c>
      <c r="B38" s="189" t="s">
        <v>134</v>
      </c>
      <c r="C38" s="189" t="s">
        <v>58</v>
      </c>
      <c r="D38" s="189"/>
      <c r="E38" s="189" t="s">
        <v>59</v>
      </c>
      <c r="F38" s="189" t="s">
        <v>60</v>
      </c>
      <c r="G38" s="189" t="s">
        <v>61</v>
      </c>
      <c r="H38" s="89" t="s">
        <v>106</v>
      </c>
      <c r="I38" s="89" t="s">
        <v>80</v>
      </c>
      <c r="J38" s="190" t="s">
        <v>64</v>
      </c>
      <c r="K38" s="181">
        <v>130000</v>
      </c>
      <c r="L38" s="80">
        <v>17</v>
      </c>
      <c r="M38" s="80">
        <v>0</v>
      </c>
      <c r="N38" s="80">
        <v>60</v>
      </c>
      <c r="O38" s="91">
        <v>10</v>
      </c>
      <c r="P38" s="92">
        <v>0</v>
      </c>
      <c r="Q38" s="93">
        <f>O38+P38</f>
        <v>10</v>
      </c>
      <c r="R38" s="81">
        <f>IFERROR(Q38/N38,"-")</f>
        <v>0.16666666666667</v>
      </c>
      <c r="S38" s="80">
        <v>0</v>
      </c>
      <c r="T38" s="80">
        <v>5</v>
      </c>
      <c r="U38" s="81">
        <f>IFERROR(T38/(Q38),"-")</f>
        <v>0.5</v>
      </c>
      <c r="V38" s="82">
        <f>IFERROR(K38/SUM(Q38:Q39),"-")</f>
        <v>8666.6666666667</v>
      </c>
      <c r="W38" s="83">
        <v>3</v>
      </c>
      <c r="X38" s="81">
        <f>IF(Q38=0,"-",W38/Q38)</f>
        <v>0.3</v>
      </c>
      <c r="Y38" s="186">
        <v>94000</v>
      </c>
      <c r="Z38" s="187">
        <f>IFERROR(Y38/Q38,"-")</f>
        <v>9400</v>
      </c>
      <c r="AA38" s="187">
        <f>IFERROR(Y38/W38,"-")</f>
        <v>31333.333333333</v>
      </c>
      <c r="AB38" s="181">
        <f>SUM(Y38:Y39)-SUM(K38:K39)</f>
        <v>311000</v>
      </c>
      <c r="AC38" s="85">
        <f>SUM(Y38:Y39)/SUM(K38:K39)</f>
        <v>3.3923076923077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0.2</v>
      </c>
      <c r="BH38" s="112">
        <v>1</v>
      </c>
      <c r="BI38" s="114">
        <f>IFERROR(BH38/BF38,"-")</f>
        <v>0.5</v>
      </c>
      <c r="BJ38" s="115">
        <v>6000</v>
      </c>
      <c r="BK38" s="116">
        <f>IFERROR(BJ38/BF38,"-")</f>
        <v>3000</v>
      </c>
      <c r="BL38" s="117"/>
      <c r="BM38" s="117">
        <v>1</v>
      </c>
      <c r="BN38" s="117"/>
      <c r="BO38" s="119">
        <v>8</v>
      </c>
      <c r="BP38" s="120">
        <f>IF(Q38=0,"",IF(BO38=0,"",(BO38/Q38)))</f>
        <v>0.8</v>
      </c>
      <c r="BQ38" s="121">
        <v>2</v>
      </c>
      <c r="BR38" s="122">
        <f>IFERROR(BQ38/BO38,"-")</f>
        <v>0.25</v>
      </c>
      <c r="BS38" s="123">
        <v>88000</v>
      </c>
      <c r="BT38" s="124">
        <f>IFERROR(BS38/BO38,"-")</f>
        <v>11000</v>
      </c>
      <c r="BU38" s="125">
        <v>1</v>
      </c>
      <c r="BV38" s="125"/>
      <c r="BW38" s="125">
        <v>1</v>
      </c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3</v>
      </c>
      <c r="CQ38" s="141">
        <v>94000</v>
      </c>
      <c r="CR38" s="141">
        <v>83000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59</v>
      </c>
      <c r="F39" s="189" t="s">
        <v>60</v>
      </c>
      <c r="G39" s="189" t="s">
        <v>73</v>
      </c>
      <c r="H39" s="89"/>
      <c r="I39" s="89"/>
      <c r="J39" s="89"/>
      <c r="K39" s="181"/>
      <c r="L39" s="80">
        <v>29</v>
      </c>
      <c r="M39" s="80">
        <v>19</v>
      </c>
      <c r="N39" s="80">
        <v>7</v>
      </c>
      <c r="O39" s="91">
        <v>5</v>
      </c>
      <c r="P39" s="92">
        <v>0</v>
      </c>
      <c r="Q39" s="93">
        <f>O39+P39</f>
        <v>5</v>
      </c>
      <c r="R39" s="81">
        <f>IFERROR(Q39/N39,"-")</f>
        <v>0.71428571428571</v>
      </c>
      <c r="S39" s="80">
        <v>1</v>
      </c>
      <c r="T39" s="80">
        <v>2</v>
      </c>
      <c r="U39" s="81">
        <f>IFERROR(T39/(Q39),"-")</f>
        <v>0.4</v>
      </c>
      <c r="V39" s="82"/>
      <c r="W39" s="83">
        <v>3</v>
      </c>
      <c r="X39" s="81">
        <f>IF(Q39=0,"-",W39/Q39)</f>
        <v>0.6</v>
      </c>
      <c r="Y39" s="186">
        <v>347000</v>
      </c>
      <c r="Z39" s="187">
        <f>IFERROR(Y39/Q39,"-")</f>
        <v>69400</v>
      </c>
      <c r="AA39" s="187">
        <f>IFERROR(Y39/W39,"-")</f>
        <v>115666.66666667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0.4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0.6</v>
      </c>
      <c r="BZ39" s="128">
        <v>3</v>
      </c>
      <c r="CA39" s="129">
        <f>IFERROR(BZ39/BX39,"-")</f>
        <v>1</v>
      </c>
      <c r="CB39" s="130">
        <v>347000</v>
      </c>
      <c r="CC39" s="131">
        <f>IFERROR(CB39/BX39,"-")</f>
        <v>115666.66666667</v>
      </c>
      <c r="CD39" s="132"/>
      <c r="CE39" s="132">
        <v>2</v>
      </c>
      <c r="CF39" s="132">
        <v>1</v>
      </c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3</v>
      </c>
      <c r="CQ39" s="141">
        <v>347000</v>
      </c>
      <c r="CR39" s="141">
        <v>328000</v>
      </c>
      <c r="CS39" s="141"/>
      <c r="CT39" s="142" t="str">
        <f>IF(AND(CR39=0,CS39=0),"",IF(AND(CR39&lt;=100000,CS39&lt;=100000),"",IF(CR39/CQ39&gt;0.7,"男高",IF(CS39/CQ39&gt;0.7,"女高",""))))</f>
        <v>男高</v>
      </c>
    </row>
    <row r="40" spans="1:99">
      <c r="A40" s="79">
        <f>AC40</f>
        <v>0.19166666666667</v>
      </c>
      <c r="B40" s="189" t="s">
        <v>136</v>
      </c>
      <c r="C40" s="189" t="s">
        <v>58</v>
      </c>
      <c r="D40" s="189"/>
      <c r="E40" s="189" t="s">
        <v>59</v>
      </c>
      <c r="F40" s="189" t="s">
        <v>60</v>
      </c>
      <c r="G40" s="189" t="s">
        <v>61</v>
      </c>
      <c r="H40" s="89" t="s">
        <v>137</v>
      </c>
      <c r="I40" s="89" t="s">
        <v>63</v>
      </c>
      <c r="J40" s="190" t="s">
        <v>64</v>
      </c>
      <c r="K40" s="181">
        <v>120000</v>
      </c>
      <c r="L40" s="80">
        <v>35</v>
      </c>
      <c r="M40" s="80">
        <v>0</v>
      </c>
      <c r="N40" s="80">
        <v>99</v>
      </c>
      <c r="O40" s="91">
        <v>7</v>
      </c>
      <c r="P40" s="92">
        <v>0</v>
      </c>
      <c r="Q40" s="93">
        <f>O40+P40</f>
        <v>7</v>
      </c>
      <c r="R40" s="81">
        <f>IFERROR(Q40/N40,"-")</f>
        <v>0.070707070707071</v>
      </c>
      <c r="S40" s="80">
        <v>0</v>
      </c>
      <c r="T40" s="80">
        <v>2</v>
      </c>
      <c r="U40" s="81">
        <f>IFERROR(T40/(Q40),"-")</f>
        <v>0.28571428571429</v>
      </c>
      <c r="V40" s="82">
        <f>IFERROR(K40/SUM(Q40:Q41),"-")</f>
        <v>8571.4285714286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SUM(Y40:Y41)-SUM(K40:K41)</f>
        <v>-97000</v>
      </c>
      <c r="AC40" s="85">
        <f>SUM(Y40:Y41)/SUM(K40:K41)</f>
        <v>0.19166666666667</v>
      </c>
      <c r="AD40" s="78"/>
      <c r="AE40" s="94">
        <v>1</v>
      </c>
      <c r="AF40" s="95">
        <f>IF(Q40=0,"",IF(AE40=0,"",(AE40/Q40)))</f>
        <v>0.14285714285714</v>
      </c>
      <c r="AG40" s="94"/>
      <c r="AH40" s="96">
        <f>IFERROR(AG40/AE40,"-")</f>
        <v>0</v>
      </c>
      <c r="AI40" s="97"/>
      <c r="AJ40" s="98">
        <f>IFERROR(AI40/AE40,"-")</f>
        <v>0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0.14285714285714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>
        <v>1</v>
      </c>
      <c r="BG40" s="113">
        <f>IF(Q40=0,"",IF(BF40=0,"",(BF40/Q40)))</f>
        <v>0.14285714285714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3</v>
      </c>
      <c r="BP40" s="120">
        <f>IF(Q40=0,"",IF(BO40=0,"",(BO40/Q40)))</f>
        <v>0.42857142857143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0.14285714285714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138</v>
      </c>
      <c r="C41" s="189" t="s">
        <v>58</v>
      </c>
      <c r="D41" s="189"/>
      <c r="E41" s="189" t="s">
        <v>59</v>
      </c>
      <c r="F41" s="189" t="s">
        <v>60</v>
      </c>
      <c r="G41" s="189" t="s">
        <v>73</v>
      </c>
      <c r="H41" s="89"/>
      <c r="I41" s="89"/>
      <c r="J41" s="89"/>
      <c r="K41" s="181"/>
      <c r="L41" s="80">
        <v>39</v>
      </c>
      <c r="M41" s="80">
        <v>32</v>
      </c>
      <c r="N41" s="80">
        <v>10</v>
      </c>
      <c r="O41" s="91">
        <v>7</v>
      </c>
      <c r="P41" s="92">
        <v>0</v>
      </c>
      <c r="Q41" s="93">
        <f>O41+P41</f>
        <v>7</v>
      </c>
      <c r="R41" s="81">
        <f>IFERROR(Q41/N41,"-")</f>
        <v>0.7</v>
      </c>
      <c r="S41" s="80">
        <v>0</v>
      </c>
      <c r="T41" s="80">
        <v>2</v>
      </c>
      <c r="U41" s="81">
        <f>IFERROR(T41/(Q41),"-")</f>
        <v>0.28571428571429</v>
      </c>
      <c r="V41" s="82"/>
      <c r="W41" s="83">
        <v>2</v>
      </c>
      <c r="X41" s="81">
        <f>IF(Q41=0,"-",W41/Q41)</f>
        <v>0.28571428571429</v>
      </c>
      <c r="Y41" s="186">
        <v>23000</v>
      </c>
      <c r="Z41" s="187">
        <f>IFERROR(Y41/Q41,"-")</f>
        <v>3285.7142857143</v>
      </c>
      <c r="AA41" s="187">
        <f>IFERROR(Y41/W41,"-")</f>
        <v>11500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0.14285714285714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4</v>
      </c>
      <c r="BP41" s="120">
        <f>IF(Q41=0,"",IF(BO41=0,"",(BO41/Q41)))</f>
        <v>0.57142857142857</v>
      </c>
      <c r="BQ41" s="121">
        <v>1</v>
      </c>
      <c r="BR41" s="122">
        <f>IFERROR(BQ41/BO41,"-")</f>
        <v>0.25</v>
      </c>
      <c r="BS41" s="123">
        <v>20000</v>
      </c>
      <c r="BT41" s="124">
        <f>IFERROR(BS41/BO41,"-")</f>
        <v>5000</v>
      </c>
      <c r="BU41" s="125"/>
      <c r="BV41" s="125">
        <v>1</v>
      </c>
      <c r="BW41" s="125"/>
      <c r="BX41" s="126">
        <v>2</v>
      </c>
      <c r="BY41" s="127">
        <f>IF(Q41=0,"",IF(BX41=0,"",(BX41/Q41)))</f>
        <v>0.28571428571429</v>
      </c>
      <c r="BZ41" s="128">
        <v>1</v>
      </c>
      <c r="CA41" s="129">
        <f>IFERROR(BZ41/BX41,"-")</f>
        <v>0.5</v>
      </c>
      <c r="CB41" s="130">
        <v>3000</v>
      </c>
      <c r="CC41" s="131">
        <f>IFERROR(CB41/BX41,"-")</f>
        <v>1500</v>
      </c>
      <c r="CD41" s="132">
        <v>1</v>
      </c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2</v>
      </c>
      <c r="CQ41" s="141">
        <v>23000</v>
      </c>
      <c r="CR41" s="141">
        <v>20000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1.2166666666667</v>
      </c>
      <c r="B42" s="189" t="s">
        <v>139</v>
      </c>
      <c r="C42" s="189" t="s">
        <v>58</v>
      </c>
      <c r="D42" s="189"/>
      <c r="E42" s="189" t="s">
        <v>92</v>
      </c>
      <c r="F42" s="189" t="s">
        <v>93</v>
      </c>
      <c r="G42" s="189" t="s">
        <v>61</v>
      </c>
      <c r="H42" s="89" t="s">
        <v>137</v>
      </c>
      <c r="I42" s="89" t="s">
        <v>63</v>
      </c>
      <c r="J42" s="191" t="s">
        <v>85</v>
      </c>
      <c r="K42" s="181">
        <v>120000</v>
      </c>
      <c r="L42" s="80">
        <v>12</v>
      </c>
      <c r="M42" s="80">
        <v>0</v>
      </c>
      <c r="N42" s="80">
        <v>39</v>
      </c>
      <c r="O42" s="91">
        <v>6</v>
      </c>
      <c r="P42" s="92">
        <v>0</v>
      </c>
      <c r="Q42" s="93">
        <f>O42+P42</f>
        <v>6</v>
      </c>
      <c r="R42" s="81">
        <f>IFERROR(Q42/N42,"-")</f>
        <v>0.15384615384615</v>
      </c>
      <c r="S42" s="80">
        <v>0</v>
      </c>
      <c r="T42" s="80">
        <v>4</v>
      </c>
      <c r="U42" s="81">
        <f>IFERROR(T42/(Q42),"-")</f>
        <v>0.66666666666667</v>
      </c>
      <c r="V42" s="82">
        <f>IFERROR(K42/SUM(Q42:Q43),"-")</f>
        <v>17142.857142857</v>
      </c>
      <c r="W42" s="83">
        <v>1</v>
      </c>
      <c r="X42" s="81">
        <f>IF(Q42=0,"-",W42/Q42)</f>
        <v>0.16666666666667</v>
      </c>
      <c r="Y42" s="186">
        <v>18000</v>
      </c>
      <c r="Z42" s="187">
        <f>IFERROR(Y42/Q42,"-")</f>
        <v>3000</v>
      </c>
      <c r="AA42" s="187">
        <f>IFERROR(Y42/W42,"-")</f>
        <v>18000</v>
      </c>
      <c r="AB42" s="181">
        <f>SUM(Y42:Y43)-SUM(K42:K43)</f>
        <v>26000</v>
      </c>
      <c r="AC42" s="85">
        <f>SUM(Y42:Y43)/SUM(K42:K43)</f>
        <v>1.2166666666667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4</v>
      </c>
      <c r="BG42" s="113">
        <f>IF(Q42=0,"",IF(BF42=0,"",(BF42/Q42)))</f>
        <v>0.66666666666667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0.16666666666667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1</v>
      </c>
      <c r="BY42" s="127">
        <f>IF(Q42=0,"",IF(BX42=0,"",(BX42/Q42)))</f>
        <v>0.16666666666667</v>
      </c>
      <c r="BZ42" s="128">
        <v>1</v>
      </c>
      <c r="CA42" s="129">
        <f>IFERROR(BZ42/BX42,"-")</f>
        <v>1</v>
      </c>
      <c r="CB42" s="130">
        <v>18000</v>
      </c>
      <c r="CC42" s="131">
        <f>IFERROR(CB42/BX42,"-")</f>
        <v>18000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18000</v>
      </c>
      <c r="CR42" s="141">
        <v>18000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140</v>
      </c>
      <c r="C43" s="189" t="s">
        <v>58</v>
      </c>
      <c r="D43" s="189"/>
      <c r="E43" s="189" t="s">
        <v>92</v>
      </c>
      <c r="F43" s="189" t="s">
        <v>93</v>
      </c>
      <c r="G43" s="189" t="s">
        <v>73</v>
      </c>
      <c r="H43" s="89"/>
      <c r="I43" s="89"/>
      <c r="J43" s="89"/>
      <c r="K43" s="181"/>
      <c r="L43" s="80">
        <v>8</v>
      </c>
      <c r="M43" s="80">
        <v>7</v>
      </c>
      <c r="N43" s="80">
        <v>1</v>
      </c>
      <c r="O43" s="91">
        <v>1</v>
      </c>
      <c r="P43" s="92">
        <v>0</v>
      </c>
      <c r="Q43" s="93">
        <f>O43+P43</f>
        <v>1</v>
      </c>
      <c r="R43" s="81">
        <f>IFERROR(Q43/N43,"-")</f>
        <v>1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128000</v>
      </c>
      <c r="Z43" s="187">
        <f>IFERROR(Y43/Q43,"-")</f>
        <v>128000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1</v>
      </c>
      <c r="BY43" s="127">
        <f>IF(Q43=0,"",IF(BX43=0,"",(BX43/Q43)))</f>
        <v>1</v>
      </c>
      <c r="BZ43" s="128">
        <v>1</v>
      </c>
      <c r="CA43" s="129">
        <f>IFERROR(BZ43/BX43,"-")</f>
        <v>1</v>
      </c>
      <c r="CB43" s="130">
        <v>362568</v>
      </c>
      <c r="CC43" s="131">
        <f>IFERROR(CB43/BX43,"-")</f>
        <v>362568</v>
      </c>
      <c r="CD43" s="132"/>
      <c r="CE43" s="132"/>
      <c r="CF43" s="132">
        <v>1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128000</v>
      </c>
      <c r="CR43" s="141">
        <v>362568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>
        <f>AC44</f>
        <v>0.7875</v>
      </c>
      <c r="B44" s="189" t="s">
        <v>141</v>
      </c>
      <c r="C44" s="189" t="s">
        <v>58</v>
      </c>
      <c r="D44" s="189"/>
      <c r="E44" s="189" t="s">
        <v>59</v>
      </c>
      <c r="F44" s="189" t="s">
        <v>60</v>
      </c>
      <c r="G44" s="189" t="s">
        <v>61</v>
      </c>
      <c r="H44" s="89" t="s">
        <v>142</v>
      </c>
      <c r="I44" s="89" t="s">
        <v>80</v>
      </c>
      <c r="J44" s="190" t="s">
        <v>143</v>
      </c>
      <c r="K44" s="181">
        <v>80000</v>
      </c>
      <c r="L44" s="80">
        <v>13</v>
      </c>
      <c r="M44" s="80">
        <v>0</v>
      </c>
      <c r="N44" s="80">
        <v>43</v>
      </c>
      <c r="O44" s="91">
        <v>3</v>
      </c>
      <c r="P44" s="92">
        <v>0</v>
      </c>
      <c r="Q44" s="93">
        <f>O44+P44</f>
        <v>3</v>
      </c>
      <c r="R44" s="81">
        <f>IFERROR(Q44/N44,"-")</f>
        <v>0.069767441860465</v>
      </c>
      <c r="S44" s="80">
        <v>0</v>
      </c>
      <c r="T44" s="80">
        <v>1</v>
      </c>
      <c r="U44" s="81">
        <f>IFERROR(T44/(Q44),"-")</f>
        <v>0.33333333333333</v>
      </c>
      <c r="V44" s="82">
        <f>IFERROR(K44/SUM(Q44:Q45),"-")</f>
        <v>11428.571428571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-17000</v>
      </c>
      <c r="AC44" s="85">
        <f>SUM(Y44:Y45)/SUM(K44:K45)</f>
        <v>0.7875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0.33333333333333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144</v>
      </c>
      <c r="C45" s="189" t="s">
        <v>58</v>
      </c>
      <c r="D45" s="189"/>
      <c r="E45" s="189" t="s">
        <v>59</v>
      </c>
      <c r="F45" s="189" t="s">
        <v>60</v>
      </c>
      <c r="G45" s="189" t="s">
        <v>73</v>
      </c>
      <c r="H45" s="89"/>
      <c r="I45" s="89"/>
      <c r="J45" s="89"/>
      <c r="K45" s="181"/>
      <c r="L45" s="80">
        <v>22</v>
      </c>
      <c r="M45" s="80">
        <v>19</v>
      </c>
      <c r="N45" s="80">
        <v>11</v>
      </c>
      <c r="O45" s="91">
        <v>4</v>
      </c>
      <c r="P45" s="92">
        <v>0</v>
      </c>
      <c r="Q45" s="93">
        <f>O45+P45</f>
        <v>4</v>
      </c>
      <c r="R45" s="81">
        <f>IFERROR(Q45/N45,"-")</f>
        <v>0.36363636363636</v>
      </c>
      <c r="S45" s="80">
        <v>1</v>
      </c>
      <c r="T45" s="80">
        <v>1</v>
      </c>
      <c r="U45" s="81">
        <f>IFERROR(T45/(Q45),"-")</f>
        <v>0.25</v>
      </c>
      <c r="V45" s="82"/>
      <c r="W45" s="83">
        <v>2</v>
      </c>
      <c r="X45" s="81">
        <f>IF(Q45=0,"-",W45/Q45)</f>
        <v>0.5</v>
      </c>
      <c r="Y45" s="186">
        <v>63000</v>
      </c>
      <c r="Z45" s="187">
        <f>IFERROR(Y45/Q45,"-")</f>
        <v>15750</v>
      </c>
      <c r="AA45" s="187">
        <f>IFERROR(Y45/W45,"-")</f>
        <v>31500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0.25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2</v>
      </c>
      <c r="BY45" s="127">
        <f>IF(Q45=0,"",IF(BX45=0,"",(BX45/Q45)))</f>
        <v>0.5</v>
      </c>
      <c r="BZ45" s="128">
        <v>1</v>
      </c>
      <c r="CA45" s="129">
        <f>IFERROR(BZ45/BX45,"-")</f>
        <v>0.5</v>
      </c>
      <c r="CB45" s="130">
        <v>3000</v>
      </c>
      <c r="CC45" s="131">
        <f>IFERROR(CB45/BX45,"-")</f>
        <v>1500</v>
      </c>
      <c r="CD45" s="132">
        <v>1</v>
      </c>
      <c r="CE45" s="132"/>
      <c r="CF45" s="132"/>
      <c r="CG45" s="133">
        <v>1</v>
      </c>
      <c r="CH45" s="134">
        <f>IF(Q45=0,"",IF(CG45=0,"",(CG45/Q45)))</f>
        <v>0.25</v>
      </c>
      <c r="CI45" s="135">
        <v>1</v>
      </c>
      <c r="CJ45" s="136">
        <f>IFERROR(CI45/CG45,"-")</f>
        <v>1</v>
      </c>
      <c r="CK45" s="137">
        <v>60000</v>
      </c>
      <c r="CL45" s="138">
        <f>IFERROR(CK45/CG45,"-")</f>
        <v>60000</v>
      </c>
      <c r="CM45" s="139"/>
      <c r="CN45" s="139"/>
      <c r="CO45" s="139">
        <v>1</v>
      </c>
      <c r="CP45" s="140">
        <v>2</v>
      </c>
      <c r="CQ45" s="141">
        <v>63000</v>
      </c>
      <c r="CR45" s="141">
        <v>60000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2.83125</v>
      </c>
      <c r="B46" s="189" t="s">
        <v>145</v>
      </c>
      <c r="C46" s="189" t="s">
        <v>58</v>
      </c>
      <c r="D46" s="189"/>
      <c r="E46" s="189" t="s">
        <v>92</v>
      </c>
      <c r="F46" s="189" t="s">
        <v>93</v>
      </c>
      <c r="G46" s="189" t="s">
        <v>61</v>
      </c>
      <c r="H46" s="89" t="s">
        <v>142</v>
      </c>
      <c r="I46" s="89" t="s">
        <v>80</v>
      </c>
      <c r="J46" s="191" t="s">
        <v>146</v>
      </c>
      <c r="K46" s="181">
        <v>80000</v>
      </c>
      <c r="L46" s="80">
        <v>3</v>
      </c>
      <c r="M46" s="80">
        <v>0</v>
      </c>
      <c r="N46" s="80">
        <v>25</v>
      </c>
      <c r="O46" s="91">
        <v>1</v>
      </c>
      <c r="P46" s="92">
        <v>0</v>
      </c>
      <c r="Q46" s="93">
        <f>O46+P46</f>
        <v>1</v>
      </c>
      <c r="R46" s="81">
        <f>IFERROR(Q46/N46,"-")</f>
        <v>0.04</v>
      </c>
      <c r="S46" s="80">
        <v>0</v>
      </c>
      <c r="T46" s="80">
        <v>0</v>
      </c>
      <c r="U46" s="81">
        <f>IFERROR(T46/(Q46),"-")</f>
        <v>0</v>
      </c>
      <c r="V46" s="82">
        <f>IFERROR(K46/SUM(Q46:Q47),"-")</f>
        <v>11428.571428571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146500</v>
      </c>
      <c r="AC46" s="85">
        <f>SUM(Y46:Y47)/SUM(K46:K47)</f>
        <v>2.83125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147</v>
      </c>
      <c r="C47" s="189" t="s">
        <v>58</v>
      </c>
      <c r="D47" s="189"/>
      <c r="E47" s="189" t="s">
        <v>92</v>
      </c>
      <c r="F47" s="189" t="s">
        <v>93</v>
      </c>
      <c r="G47" s="189" t="s">
        <v>73</v>
      </c>
      <c r="H47" s="89"/>
      <c r="I47" s="89"/>
      <c r="J47" s="89"/>
      <c r="K47" s="181"/>
      <c r="L47" s="80">
        <v>24</v>
      </c>
      <c r="M47" s="80">
        <v>12</v>
      </c>
      <c r="N47" s="80">
        <v>8</v>
      </c>
      <c r="O47" s="91">
        <v>6</v>
      </c>
      <c r="P47" s="92">
        <v>0</v>
      </c>
      <c r="Q47" s="93">
        <f>O47+P47</f>
        <v>6</v>
      </c>
      <c r="R47" s="81">
        <f>IFERROR(Q47/N47,"-")</f>
        <v>0.75</v>
      </c>
      <c r="S47" s="80">
        <v>2</v>
      </c>
      <c r="T47" s="80">
        <v>0</v>
      </c>
      <c r="U47" s="81">
        <f>IFERROR(T47/(Q47),"-")</f>
        <v>0</v>
      </c>
      <c r="V47" s="82"/>
      <c r="W47" s="83">
        <v>3</v>
      </c>
      <c r="X47" s="81">
        <f>IF(Q47=0,"-",W47/Q47)</f>
        <v>0.5</v>
      </c>
      <c r="Y47" s="186">
        <v>226500</v>
      </c>
      <c r="Z47" s="187">
        <f>IFERROR(Y47/Q47,"-")</f>
        <v>37750</v>
      </c>
      <c r="AA47" s="187">
        <f>IFERROR(Y47/W47,"-")</f>
        <v>75500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0.16666666666667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3</v>
      </c>
      <c r="BP47" s="120">
        <f>IF(Q47=0,"",IF(BO47=0,"",(BO47/Q47)))</f>
        <v>0.5</v>
      </c>
      <c r="BQ47" s="121">
        <v>1</v>
      </c>
      <c r="BR47" s="122">
        <f>IFERROR(BQ47/BO47,"-")</f>
        <v>0.33333333333333</v>
      </c>
      <c r="BS47" s="123">
        <v>21000</v>
      </c>
      <c r="BT47" s="124">
        <f>IFERROR(BS47/BO47,"-")</f>
        <v>7000</v>
      </c>
      <c r="BU47" s="125"/>
      <c r="BV47" s="125"/>
      <c r="BW47" s="125">
        <v>1</v>
      </c>
      <c r="BX47" s="126">
        <v>1</v>
      </c>
      <c r="BY47" s="127">
        <f>IF(Q47=0,"",IF(BX47=0,"",(BX47/Q47)))</f>
        <v>0.16666666666667</v>
      </c>
      <c r="BZ47" s="128">
        <v>1</v>
      </c>
      <c r="CA47" s="129">
        <f>IFERROR(BZ47/BX47,"-")</f>
        <v>1</v>
      </c>
      <c r="CB47" s="130">
        <v>170000</v>
      </c>
      <c r="CC47" s="131">
        <f>IFERROR(CB47/BX47,"-")</f>
        <v>170000</v>
      </c>
      <c r="CD47" s="132"/>
      <c r="CE47" s="132"/>
      <c r="CF47" s="132">
        <v>1</v>
      </c>
      <c r="CG47" s="133">
        <v>1</v>
      </c>
      <c r="CH47" s="134">
        <f>IF(Q47=0,"",IF(CG47=0,"",(CG47/Q47)))</f>
        <v>0.16666666666667</v>
      </c>
      <c r="CI47" s="135">
        <v>1</v>
      </c>
      <c r="CJ47" s="136">
        <f>IFERROR(CI47/CG47,"-")</f>
        <v>1</v>
      </c>
      <c r="CK47" s="137">
        <v>35500</v>
      </c>
      <c r="CL47" s="138">
        <f>IFERROR(CK47/CG47,"-")</f>
        <v>35500</v>
      </c>
      <c r="CM47" s="139"/>
      <c r="CN47" s="139"/>
      <c r="CO47" s="139">
        <v>1</v>
      </c>
      <c r="CP47" s="140">
        <v>3</v>
      </c>
      <c r="CQ47" s="141">
        <v>226500</v>
      </c>
      <c r="CR47" s="141">
        <v>170000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>
        <f>AC48</f>
        <v>6.3125</v>
      </c>
      <c r="B48" s="189" t="s">
        <v>148</v>
      </c>
      <c r="C48" s="189" t="s">
        <v>58</v>
      </c>
      <c r="D48" s="189"/>
      <c r="E48" s="189"/>
      <c r="F48" s="189"/>
      <c r="G48" s="189" t="s">
        <v>61</v>
      </c>
      <c r="H48" s="89" t="s">
        <v>149</v>
      </c>
      <c r="I48" s="89" t="s">
        <v>150</v>
      </c>
      <c r="J48" s="89" t="s">
        <v>151</v>
      </c>
      <c r="K48" s="181">
        <v>80000</v>
      </c>
      <c r="L48" s="80">
        <v>17</v>
      </c>
      <c r="M48" s="80">
        <v>0</v>
      </c>
      <c r="N48" s="80">
        <v>120</v>
      </c>
      <c r="O48" s="91">
        <v>5</v>
      </c>
      <c r="P48" s="92">
        <v>0</v>
      </c>
      <c r="Q48" s="93">
        <f>O48+P48</f>
        <v>5</v>
      </c>
      <c r="R48" s="81">
        <f>IFERROR(Q48/N48,"-")</f>
        <v>0.041666666666667</v>
      </c>
      <c r="S48" s="80">
        <v>1</v>
      </c>
      <c r="T48" s="80">
        <v>1</v>
      </c>
      <c r="U48" s="81">
        <f>IFERROR(T48/(Q48),"-")</f>
        <v>0.2</v>
      </c>
      <c r="V48" s="82">
        <f>IFERROR(K48/SUM(Q48:Q49),"-")</f>
        <v>13333.333333333</v>
      </c>
      <c r="W48" s="83">
        <v>1</v>
      </c>
      <c r="X48" s="81">
        <f>IF(Q48=0,"-",W48/Q48)</f>
        <v>0.2</v>
      </c>
      <c r="Y48" s="186">
        <v>505000</v>
      </c>
      <c r="Z48" s="187">
        <f>IFERROR(Y48/Q48,"-")</f>
        <v>101000</v>
      </c>
      <c r="AA48" s="187">
        <f>IFERROR(Y48/W48,"-")</f>
        <v>505000</v>
      </c>
      <c r="AB48" s="181">
        <f>SUM(Y48:Y49)-SUM(K48:K49)</f>
        <v>425000</v>
      </c>
      <c r="AC48" s="85">
        <f>SUM(Y48:Y49)/SUM(K48:K49)</f>
        <v>6.3125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0.2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0.2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1</v>
      </c>
      <c r="BP48" s="120">
        <f>IF(Q48=0,"",IF(BO48=0,"",(BO48/Q48)))</f>
        <v>0.2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2</v>
      </c>
      <c r="BY48" s="127">
        <f>IF(Q48=0,"",IF(BX48=0,"",(BX48/Q48)))</f>
        <v>0.4</v>
      </c>
      <c r="BZ48" s="128">
        <v>1</v>
      </c>
      <c r="CA48" s="129">
        <f>IFERROR(BZ48/BX48,"-")</f>
        <v>0.5</v>
      </c>
      <c r="CB48" s="130">
        <v>505000</v>
      </c>
      <c r="CC48" s="131">
        <f>IFERROR(CB48/BX48,"-")</f>
        <v>252500</v>
      </c>
      <c r="CD48" s="132"/>
      <c r="CE48" s="132"/>
      <c r="CF48" s="132">
        <v>1</v>
      </c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505000</v>
      </c>
      <c r="CR48" s="141">
        <v>505000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/>
      <c r="B49" s="189" t="s">
        <v>152</v>
      </c>
      <c r="C49" s="189" t="s">
        <v>58</v>
      </c>
      <c r="D49" s="189"/>
      <c r="E49" s="189"/>
      <c r="F49" s="189"/>
      <c r="G49" s="189" t="s">
        <v>73</v>
      </c>
      <c r="H49" s="89"/>
      <c r="I49" s="89"/>
      <c r="J49" s="89"/>
      <c r="K49" s="181"/>
      <c r="L49" s="80">
        <v>13</v>
      </c>
      <c r="M49" s="80">
        <v>12</v>
      </c>
      <c r="N49" s="80">
        <v>2</v>
      </c>
      <c r="O49" s="91">
        <v>1</v>
      </c>
      <c r="P49" s="92">
        <v>0</v>
      </c>
      <c r="Q49" s="93">
        <f>O49+P49</f>
        <v>1</v>
      </c>
      <c r="R49" s="81">
        <f>IFERROR(Q49/N49,"-")</f>
        <v>0.5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</v>
      </c>
      <c r="B50" s="189" t="s">
        <v>153</v>
      </c>
      <c r="C50" s="189" t="s">
        <v>58</v>
      </c>
      <c r="D50" s="189"/>
      <c r="E50" s="189" t="s">
        <v>59</v>
      </c>
      <c r="F50" s="189" t="s">
        <v>60</v>
      </c>
      <c r="G50" s="189" t="s">
        <v>61</v>
      </c>
      <c r="H50" s="89" t="s">
        <v>154</v>
      </c>
      <c r="I50" s="89" t="s">
        <v>80</v>
      </c>
      <c r="J50" s="89"/>
      <c r="K50" s="181">
        <v>50000</v>
      </c>
      <c r="L50" s="80">
        <v>29</v>
      </c>
      <c r="M50" s="80">
        <v>0</v>
      </c>
      <c r="N50" s="80">
        <v>95</v>
      </c>
      <c r="O50" s="91">
        <v>13</v>
      </c>
      <c r="P50" s="92">
        <v>0</v>
      </c>
      <c r="Q50" s="93">
        <f>O50+P50</f>
        <v>13</v>
      </c>
      <c r="R50" s="81">
        <f>IFERROR(Q50/N50,"-")</f>
        <v>0.13684210526316</v>
      </c>
      <c r="S50" s="80">
        <v>0</v>
      </c>
      <c r="T50" s="80">
        <v>3</v>
      </c>
      <c r="U50" s="81">
        <f>IFERROR(T50/(Q50),"-")</f>
        <v>0.23076923076923</v>
      </c>
      <c r="V50" s="82">
        <f>IFERROR(K50/SUM(Q50:Q51),"-")</f>
        <v>2173.9130434783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SUM(Y50:Y51)-SUM(K50:K51)</f>
        <v>-50000</v>
      </c>
      <c r="AC50" s="85">
        <f>SUM(Y50:Y51)/SUM(K50:K51)</f>
        <v>0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1</v>
      </c>
      <c r="AX50" s="107">
        <f>IF(Q50=0,"",IF(AW50=0,"",(AW50/Q50)))</f>
        <v>0.076923076923077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4</v>
      </c>
      <c r="BG50" s="113">
        <f>IF(Q50=0,"",IF(BF50=0,"",(BF50/Q50)))</f>
        <v>0.30769230769231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5</v>
      </c>
      <c r="BP50" s="120">
        <f>IF(Q50=0,"",IF(BO50=0,"",(BO50/Q50)))</f>
        <v>0.38461538461538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3</v>
      </c>
      <c r="BY50" s="127">
        <f>IF(Q50=0,"",IF(BX50=0,"",(BX50/Q50)))</f>
        <v>0.23076923076923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155</v>
      </c>
      <c r="C51" s="189" t="s">
        <v>58</v>
      </c>
      <c r="D51" s="189"/>
      <c r="E51" s="189" t="s">
        <v>59</v>
      </c>
      <c r="F51" s="189" t="s">
        <v>60</v>
      </c>
      <c r="G51" s="189" t="s">
        <v>73</v>
      </c>
      <c r="H51" s="89"/>
      <c r="I51" s="89"/>
      <c r="J51" s="89"/>
      <c r="K51" s="181"/>
      <c r="L51" s="80">
        <v>62</v>
      </c>
      <c r="M51" s="80">
        <v>33</v>
      </c>
      <c r="N51" s="80">
        <v>12</v>
      </c>
      <c r="O51" s="91">
        <v>10</v>
      </c>
      <c r="P51" s="92">
        <v>0</v>
      </c>
      <c r="Q51" s="93">
        <f>O51+P51</f>
        <v>10</v>
      </c>
      <c r="R51" s="81">
        <f>IFERROR(Q51/N51,"-")</f>
        <v>0.83333333333333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0.1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0.1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7</v>
      </c>
      <c r="BP51" s="120">
        <f>IF(Q51=0,"",IF(BO51=0,"",(BO51/Q51)))</f>
        <v>0.7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0.1</v>
      </c>
      <c r="CI51" s="135">
        <v>1</v>
      </c>
      <c r="CJ51" s="136">
        <f>IFERROR(CI51/CG51,"-")</f>
        <v>1</v>
      </c>
      <c r="CK51" s="137">
        <v>245000</v>
      </c>
      <c r="CL51" s="138">
        <f>IFERROR(CK51/CG51,"-")</f>
        <v>245000</v>
      </c>
      <c r="CM51" s="139"/>
      <c r="CN51" s="139"/>
      <c r="CO51" s="139">
        <v>1</v>
      </c>
      <c r="CP51" s="140">
        <v>0</v>
      </c>
      <c r="CQ51" s="141">
        <v>0</v>
      </c>
      <c r="CR51" s="141">
        <v>245000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0.5</v>
      </c>
      <c r="B52" s="189" t="s">
        <v>156</v>
      </c>
      <c r="C52" s="189" t="s">
        <v>58</v>
      </c>
      <c r="D52" s="189"/>
      <c r="E52" s="189"/>
      <c r="F52" s="189"/>
      <c r="G52" s="189" t="s">
        <v>61</v>
      </c>
      <c r="H52" s="89" t="s">
        <v>142</v>
      </c>
      <c r="I52" s="89" t="s">
        <v>150</v>
      </c>
      <c r="J52" s="191" t="s">
        <v>85</v>
      </c>
      <c r="K52" s="181">
        <v>50000</v>
      </c>
      <c r="L52" s="80">
        <v>9</v>
      </c>
      <c r="M52" s="80">
        <v>0</v>
      </c>
      <c r="N52" s="80">
        <v>46</v>
      </c>
      <c r="O52" s="91">
        <v>4</v>
      </c>
      <c r="P52" s="92">
        <v>0</v>
      </c>
      <c r="Q52" s="93">
        <f>O52+P52</f>
        <v>4</v>
      </c>
      <c r="R52" s="81">
        <f>IFERROR(Q52/N52,"-")</f>
        <v>0.08695652173913</v>
      </c>
      <c r="S52" s="80">
        <v>0</v>
      </c>
      <c r="T52" s="80">
        <v>3</v>
      </c>
      <c r="U52" s="81">
        <f>IFERROR(T52/(Q52),"-")</f>
        <v>0.75</v>
      </c>
      <c r="V52" s="82">
        <f>IFERROR(K52/SUM(Q52:Q53),"-")</f>
        <v>12500</v>
      </c>
      <c r="W52" s="83">
        <v>1</v>
      </c>
      <c r="X52" s="81">
        <f>IF(Q52=0,"-",W52/Q52)</f>
        <v>0.25</v>
      </c>
      <c r="Y52" s="186">
        <v>25000</v>
      </c>
      <c r="Z52" s="187">
        <f>IFERROR(Y52/Q52,"-")</f>
        <v>6250</v>
      </c>
      <c r="AA52" s="187">
        <f>IFERROR(Y52/W52,"-")</f>
        <v>25000</v>
      </c>
      <c r="AB52" s="181">
        <f>SUM(Y52:Y53)-SUM(K52:K53)</f>
        <v>-25000</v>
      </c>
      <c r="AC52" s="85">
        <f>SUM(Y52:Y53)/SUM(K52:K53)</f>
        <v>0.5</v>
      </c>
      <c r="AD52" s="78"/>
      <c r="AE52" s="94">
        <v>1</v>
      </c>
      <c r="AF52" s="95">
        <f>IF(Q52=0,"",IF(AE52=0,"",(AE52/Q52)))</f>
        <v>0.25</v>
      </c>
      <c r="AG52" s="94"/>
      <c r="AH52" s="96">
        <f>IFERROR(AG52/AE52,"-")</f>
        <v>0</v>
      </c>
      <c r="AI52" s="97"/>
      <c r="AJ52" s="98">
        <f>IFERROR(AI52/AE52,"-")</f>
        <v>0</v>
      </c>
      <c r="AK52" s="99"/>
      <c r="AL52" s="99"/>
      <c r="AM52" s="99"/>
      <c r="AN52" s="100">
        <v>1</v>
      </c>
      <c r="AO52" s="101">
        <f>IF(Q52=0,"",IF(AN52=0,"",(AN52/Q52)))</f>
        <v>0.25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0.25</v>
      </c>
      <c r="BQ52" s="121">
        <v>1</v>
      </c>
      <c r="BR52" s="122">
        <f>IFERROR(BQ52/BO52,"-")</f>
        <v>1</v>
      </c>
      <c r="BS52" s="123">
        <v>25000</v>
      </c>
      <c r="BT52" s="124">
        <f>IFERROR(BS52/BO52,"-")</f>
        <v>25000</v>
      </c>
      <c r="BU52" s="125"/>
      <c r="BV52" s="125"/>
      <c r="BW52" s="125">
        <v>1</v>
      </c>
      <c r="BX52" s="126">
        <v>1</v>
      </c>
      <c r="BY52" s="127">
        <f>IF(Q52=0,"",IF(BX52=0,"",(BX52/Q52)))</f>
        <v>0.25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25000</v>
      </c>
      <c r="CR52" s="141">
        <v>25000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157</v>
      </c>
      <c r="C53" s="189" t="s">
        <v>58</v>
      </c>
      <c r="D53" s="189"/>
      <c r="E53" s="189"/>
      <c r="F53" s="189"/>
      <c r="G53" s="189" t="s">
        <v>73</v>
      </c>
      <c r="H53" s="89"/>
      <c r="I53" s="89"/>
      <c r="J53" s="89"/>
      <c r="K53" s="181"/>
      <c r="L53" s="80">
        <v>0</v>
      </c>
      <c r="M53" s="80">
        <v>0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30"/>
      <c r="B54" s="86"/>
      <c r="C54" s="86"/>
      <c r="D54" s="87"/>
      <c r="E54" s="87"/>
      <c r="F54" s="87"/>
      <c r="G54" s="88"/>
      <c r="H54" s="89"/>
      <c r="I54" s="89"/>
      <c r="J54" s="89"/>
      <c r="K54" s="182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8"/>
      <c r="Z54" s="188"/>
      <c r="AA54" s="188"/>
      <c r="AB54" s="188"/>
      <c r="AC54" s="33"/>
      <c r="AD54" s="58"/>
      <c r="AE54" s="62"/>
      <c r="AF54" s="63"/>
      <c r="AG54" s="62"/>
      <c r="AH54" s="66"/>
      <c r="AI54" s="67"/>
      <c r="AJ54" s="68"/>
      <c r="AK54" s="69"/>
      <c r="AL54" s="69"/>
      <c r="AM54" s="69"/>
      <c r="AN54" s="62"/>
      <c r="AO54" s="63"/>
      <c r="AP54" s="62"/>
      <c r="AQ54" s="66"/>
      <c r="AR54" s="67"/>
      <c r="AS54" s="68"/>
      <c r="AT54" s="69"/>
      <c r="AU54" s="69"/>
      <c r="AV54" s="69"/>
      <c r="AW54" s="62"/>
      <c r="AX54" s="63"/>
      <c r="AY54" s="62"/>
      <c r="AZ54" s="66"/>
      <c r="BA54" s="67"/>
      <c r="BB54" s="68"/>
      <c r="BC54" s="69"/>
      <c r="BD54" s="69"/>
      <c r="BE54" s="69"/>
      <c r="BF54" s="62"/>
      <c r="BG54" s="63"/>
      <c r="BH54" s="62"/>
      <c r="BI54" s="66"/>
      <c r="BJ54" s="67"/>
      <c r="BK54" s="68"/>
      <c r="BL54" s="69"/>
      <c r="BM54" s="69"/>
      <c r="BN54" s="69"/>
      <c r="BO54" s="64"/>
      <c r="BP54" s="65"/>
      <c r="BQ54" s="62"/>
      <c r="BR54" s="66"/>
      <c r="BS54" s="67"/>
      <c r="BT54" s="68"/>
      <c r="BU54" s="69"/>
      <c r="BV54" s="69"/>
      <c r="BW54" s="69"/>
      <c r="BX54" s="64"/>
      <c r="BY54" s="65"/>
      <c r="BZ54" s="62"/>
      <c r="CA54" s="66"/>
      <c r="CB54" s="67"/>
      <c r="CC54" s="68"/>
      <c r="CD54" s="69"/>
      <c r="CE54" s="69"/>
      <c r="CF54" s="69"/>
      <c r="CG54" s="64"/>
      <c r="CH54" s="65"/>
      <c r="CI54" s="62"/>
      <c r="CJ54" s="66"/>
      <c r="CK54" s="67"/>
      <c r="CL54" s="68"/>
      <c r="CM54" s="69"/>
      <c r="CN54" s="69"/>
      <c r="CO54" s="69"/>
      <c r="CP54" s="70"/>
      <c r="CQ54" s="67"/>
      <c r="CR54" s="67"/>
      <c r="CS54" s="67"/>
      <c r="CT54" s="71"/>
    </row>
    <row r="55" spans="1:99">
      <c r="A55" s="30"/>
      <c r="B55" s="37"/>
      <c r="C55" s="37"/>
      <c r="D55" s="21"/>
      <c r="E55" s="21"/>
      <c r="F55" s="21"/>
      <c r="G55" s="22"/>
      <c r="H55" s="36"/>
      <c r="I55" s="36"/>
      <c r="J55" s="74"/>
      <c r="K55" s="183"/>
      <c r="L55" s="34"/>
      <c r="M55" s="34"/>
      <c r="N55" s="31"/>
      <c r="O55" s="23"/>
      <c r="P55" s="23"/>
      <c r="Q55" s="23"/>
      <c r="R55" s="32"/>
      <c r="S55" s="32"/>
      <c r="T55" s="23"/>
      <c r="U55" s="32"/>
      <c r="V55" s="25"/>
      <c r="W55" s="25"/>
      <c r="X55" s="25"/>
      <c r="Y55" s="188"/>
      <c r="Z55" s="188"/>
      <c r="AA55" s="188"/>
      <c r="AB55" s="188"/>
      <c r="AC55" s="33"/>
      <c r="AD55" s="60"/>
      <c r="AE55" s="62"/>
      <c r="AF55" s="63"/>
      <c r="AG55" s="62"/>
      <c r="AH55" s="66"/>
      <c r="AI55" s="67"/>
      <c r="AJ55" s="68"/>
      <c r="AK55" s="69"/>
      <c r="AL55" s="69"/>
      <c r="AM55" s="69"/>
      <c r="AN55" s="62"/>
      <c r="AO55" s="63"/>
      <c r="AP55" s="62"/>
      <c r="AQ55" s="66"/>
      <c r="AR55" s="67"/>
      <c r="AS55" s="68"/>
      <c r="AT55" s="69"/>
      <c r="AU55" s="69"/>
      <c r="AV55" s="69"/>
      <c r="AW55" s="62"/>
      <c r="AX55" s="63"/>
      <c r="AY55" s="62"/>
      <c r="AZ55" s="66"/>
      <c r="BA55" s="67"/>
      <c r="BB55" s="68"/>
      <c r="BC55" s="69"/>
      <c r="BD55" s="69"/>
      <c r="BE55" s="69"/>
      <c r="BF55" s="62"/>
      <c r="BG55" s="63"/>
      <c r="BH55" s="62"/>
      <c r="BI55" s="66"/>
      <c r="BJ55" s="67"/>
      <c r="BK55" s="68"/>
      <c r="BL55" s="69"/>
      <c r="BM55" s="69"/>
      <c r="BN55" s="69"/>
      <c r="BO55" s="64"/>
      <c r="BP55" s="65"/>
      <c r="BQ55" s="62"/>
      <c r="BR55" s="66"/>
      <c r="BS55" s="67"/>
      <c r="BT55" s="68"/>
      <c r="BU55" s="69"/>
      <c r="BV55" s="69"/>
      <c r="BW55" s="69"/>
      <c r="BX55" s="64"/>
      <c r="BY55" s="65"/>
      <c r="BZ55" s="62"/>
      <c r="CA55" s="66"/>
      <c r="CB55" s="67"/>
      <c r="CC55" s="68"/>
      <c r="CD55" s="69"/>
      <c r="CE55" s="69"/>
      <c r="CF55" s="69"/>
      <c r="CG55" s="64"/>
      <c r="CH55" s="65"/>
      <c r="CI55" s="62"/>
      <c r="CJ55" s="66"/>
      <c r="CK55" s="67"/>
      <c r="CL55" s="68"/>
      <c r="CM55" s="69"/>
      <c r="CN55" s="69"/>
      <c r="CO55" s="69"/>
      <c r="CP55" s="70"/>
      <c r="CQ55" s="67"/>
      <c r="CR55" s="67"/>
      <c r="CS55" s="67"/>
      <c r="CT55" s="71"/>
    </row>
    <row r="56" spans="1:99">
      <c r="A56" s="19">
        <f>AC56</f>
        <v>2.5731778425656</v>
      </c>
      <c r="B56" s="39"/>
      <c r="C56" s="39"/>
      <c r="D56" s="39"/>
      <c r="E56" s="39"/>
      <c r="F56" s="39"/>
      <c r="G56" s="39"/>
      <c r="H56" s="40" t="s">
        <v>158</v>
      </c>
      <c r="I56" s="40"/>
      <c r="J56" s="40"/>
      <c r="K56" s="184">
        <f>SUM(K6:K55)</f>
        <v>3430000</v>
      </c>
      <c r="L56" s="41">
        <f>SUM(L6:L55)</f>
        <v>1740</v>
      </c>
      <c r="M56" s="41">
        <f>SUM(M6:M55)</f>
        <v>694</v>
      </c>
      <c r="N56" s="41">
        <f>SUM(N6:N55)</f>
        <v>2269</v>
      </c>
      <c r="O56" s="41">
        <f>SUM(O6:O55)</f>
        <v>420</v>
      </c>
      <c r="P56" s="41">
        <f>SUM(P6:P55)</f>
        <v>1</v>
      </c>
      <c r="Q56" s="41">
        <f>SUM(Q6:Q55)</f>
        <v>421</v>
      </c>
      <c r="R56" s="42">
        <f>IFERROR(Q56/N56,"-")</f>
        <v>0.18554429263993</v>
      </c>
      <c r="S56" s="77">
        <f>SUM(S6:S55)</f>
        <v>33</v>
      </c>
      <c r="T56" s="77">
        <f>SUM(T6:T55)</f>
        <v>116</v>
      </c>
      <c r="U56" s="42">
        <f>IFERROR(S56/Q56,"-")</f>
        <v>0.078384798099762</v>
      </c>
      <c r="V56" s="43">
        <f>IFERROR(K56/Q56,"-")</f>
        <v>8147.2684085511</v>
      </c>
      <c r="W56" s="44">
        <f>SUM(W6:W55)</f>
        <v>80</v>
      </c>
      <c r="X56" s="42">
        <f>IFERROR(W56/Q56,"-")</f>
        <v>0.19002375296912</v>
      </c>
      <c r="Y56" s="184">
        <f>SUM(Y6:Y55)</f>
        <v>8826000</v>
      </c>
      <c r="Z56" s="184">
        <f>IFERROR(Y56/Q56,"-")</f>
        <v>20964.370546318</v>
      </c>
      <c r="AA56" s="184">
        <f>IFERROR(Y56/W56,"-")</f>
        <v>110325</v>
      </c>
      <c r="AB56" s="184">
        <f>Y56-K56</f>
        <v>5396000</v>
      </c>
      <c r="AC56" s="46">
        <f>Y56/K56</f>
        <v>2.5731778425656</v>
      </c>
      <c r="AD56" s="59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5"/>
    <mergeCell ref="K22:K25"/>
    <mergeCell ref="V22:V25"/>
    <mergeCell ref="AB22:AB25"/>
    <mergeCell ref="AC22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159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0.99</v>
      </c>
      <c r="B6" s="189" t="s">
        <v>160</v>
      </c>
      <c r="C6" s="189" t="s">
        <v>58</v>
      </c>
      <c r="D6" s="189" t="s">
        <v>161</v>
      </c>
      <c r="E6" s="189" t="s">
        <v>162</v>
      </c>
      <c r="F6" s="189" t="s">
        <v>93</v>
      </c>
      <c r="G6" s="189" t="s">
        <v>61</v>
      </c>
      <c r="H6" s="89" t="s">
        <v>163</v>
      </c>
      <c r="I6" s="89" t="s">
        <v>164</v>
      </c>
      <c r="J6" s="190" t="s">
        <v>165</v>
      </c>
      <c r="K6" s="181">
        <v>100000</v>
      </c>
      <c r="L6" s="80">
        <v>26</v>
      </c>
      <c r="M6" s="80">
        <v>0</v>
      </c>
      <c r="N6" s="80">
        <v>38</v>
      </c>
      <c r="O6" s="91">
        <v>12</v>
      </c>
      <c r="P6" s="92">
        <v>1</v>
      </c>
      <c r="Q6" s="93">
        <f>O6+P6</f>
        <v>13</v>
      </c>
      <c r="R6" s="81">
        <f>IFERROR(Q6/N6,"-")</f>
        <v>0.34210526315789</v>
      </c>
      <c r="S6" s="80">
        <v>0</v>
      </c>
      <c r="T6" s="80">
        <v>1</v>
      </c>
      <c r="U6" s="81">
        <f>IFERROR(T6/(Q6),"-")</f>
        <v>0.076923076923077</v>
      </c>
      <c r="V6" s="82">
        <f>IFERROR(K6/SUM(Q6:Q7),"-")</f>
        <v>4347.8260869565</v>
      </c>
      <c r="W6" s="83">
        <v>1</v>
      </c>
      <c r="X6" s="81">
        <f>IF(Q6=0,"-",W6/Q6)</f>
        <v>0.076923076923077</v>
      </c>
      <c r="Y6" s="186">
        <v>75000</v>
      </c>
      <c r="Z6" s="187">
        <f>IFERROR(Y6/Q6,"-")</f>
        <v>5769.2307692308</v>
      </c>
      <c r="AA6" s="187">
        <f>IFERROR(Y6/W6,"-")</f>
        <v>75000</v>
      </c>
      <c r="AB6" s="181">
        <f>SUM(Y6:Y7)-SUM(K6:K7)</f>
        <v>-1000</v>
      </c>
      <c r="AC6" s="85">
        <f>SUM(Y6:Y7)/SUM(K6:K7)</f>
        <v>0.99</v>
      </c>
      <c r="AD6" s="78"/>
      <c r="AE6" s="94">
        <v>2</v>
      </c>
      <c r="AF6" s="95">
        <f>IF(Q6=0,"",IF(AE6=0,"",(AE6/Q6)))</f>
        <v>0.15384615384615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2</v>
      </c>
      <c r="AX6" s="107">
        <f>IF(Q6=0,"",IF(AW6=0,"",(AW6/Q6)))</f>
        <v>0.15384615384615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7</v>
      </c>
      <c r="BG6" s="113">
        <f>IF(Q6=0,"",IF(BF6=0,"",(BF6/Q6)))</f>
        <v>0.53846153846154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0.15384615384615</v>
      </c>
      <c r="BQ6" s="121">
        <v>1</v>
      </c>
      <c r="BR6" s="122">
        <f>IFERROR(BQ6/BO6,"-")</f>
        <v>0.5</v>
      </c>
      <c r="BS6" s="123">
        <v>75000</v>
      </c>
      <c r="BT6" s="124">
        <f>IFERROR(BS6/BO6,"-")</f>
        <v>37500</v>
      </c>
      <c r="BU6" s="125"/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75000</v>
      </c>
      <c r="CR6" s="141">
        <v>75000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166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67</v>
      </c>
      <c r="M7" s="80">
        <v>27</v>
      </c>
      <c r="N7" s="80">
        <v>11</v>
      </c>
      <c r="O7" s="91">
        <v>10</v>
      </c>
      <c r="P7" s="92">
        <v>0</v>
      </c>
      <c r="Q7" s="93">
        <f>O7+P7</f>
        <v>10</v>
      </c>
      <c r="R7" s="81">
        <f>IFERROR(Q7/N7,"-")</f>
        <v>0.90909090909091</v>
      </c>
      <c r="S7" s="80">
        <v>1</v>
      </c>
      <c r="T7" s="80">
        <v>5</v>
      </c>
      <c r="U7" s="81">
        <f>IFERROR(T7/(Q7),"-")</f>
        <v>0.5</v>
      </c>
      <c r="V7" s="82"/>
      <c r="W7" s="83">
        <v>1</v>
      </c>
      <c r="X7" s="81">
        <f>IF(Q7=0,"-",W7/Q7)</f>
        <v>0.1</v>
      </c>
      <c r="Y7" s="186">
        <v>24000</v>
      </c>
      <c r="Z7" s="187">
        <f>IFERROR(Y7/Q7,"-")</f>
        <v>2400</v>
      </c>
      <c r="AA7" s="187">
        <f>IFERROR(Y7/W7,"-")</f>
        <v>24000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0.4</v>
      </c>
      <c r="BH7" s="112">
        <v>1</v>
      </c>
      <c r="BI7" s="114">
        <f>IFERROR(BH7/BF7,"-")</f>
        <v>0.25</v>
      </c>
      <c r="BJ7" s="115">
        <v>24000</v>
      </c>
      <c r="BK7" s="116">
        <f>IFERROR(BJ7/BF7,"-")</f>
        <v>6000</v>
      </c>
      <c r="BL7" s="117"/>
      <c r="BM7" s="117"/>
      <c r="BN7" s="117">
        <v>1</v>
      </c>
      <c r="BO7" s="119">
        <v>2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24000</v>
      </c>
      <c r="CR7" s="141">
        <v>24000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0.066666666666667</v>
      </c>
      <c r="B8" s="189" t="s">
        <v>167</v>
      </c>
      <c r="C8" s="189" t="s">
        <v>168</v>
      </c>
      <c r="D8" s="189" t="s">
        <v>169</v>
      </c>
      <c r="E8" s="189" t="s">
        <v>170</v>
      </c>
      <c r="F8" s="189"/>
      <c r="G8" s="189" t="s">
        <v>61</v>
      </c>
      <c r="H8" s="89" t="s">
        <v>171</v>
      </c>
      <c r="I8" s="89" t="s">
        <v>172</v>
      </c>
      <c r="J8" s="89" t="s">
        <v>173</v>
      </c>
      <c r="K8" s="181">
        <v>45000</v>
      </c>
      <c r="L8" s="80">
        <v>34</v>
      </c>
      <c r="M8" s="80">
        <v>0</v>
      </c>
      <c r="N8" s="80">
        <v>75</v>
      </c>
      <c r="O8" s="91">
        <v>15</v>
      </c>
      <c r="P8" s="92">
        <v>0</v>
      </c>
      <c r="Q8" s="93">
        <f>O8+P8</f>
        <v>15</v>
      </c>
      <c r="R8" s="81">
        <f>IFERROR(Q8/N8,"-")</f>
        <v>0.2</v>
      </c>
      <c r="S8" s="80">
        <v>0</v>
      </c>
      <c r="T8" s="80">
        <v>5</v>
      </c>
      <c r="U8" s="81">
        <f>IFERROR(T8/(Q8),"-")</f>
        <v>0.33333333333333</v>
      </c>
      <c r="V8" s="82">
        <f>IFERROR(K8/SUM(Q8:Q9),"-")</f>
        <v>1956.5217391304</v>
      </c>
      <c r="W8" s="83">
        <v>1</v>
      </c>
      <c r="X8" s="81">
        <f>IF(Q8=0,"-",W8/Q8)</f>
        <v>0.066666666666667</v>
      </c>
      <c r="Y8" s="186">
        <v>3000</v>
      </c>
      <c r="Z8" s="187">
        <f>IFERROR(Y8/Q8,"-")</f>
        <v>200</v>
      </c>
      <c r="AA8" s="187">
        <f>IFERROR(Y8/W8,"-")</f>
        <v>3000</v>
      </c>
      <c r="AB8" s="181">
        <f>SUM(Y8:Y9)-SUM(K8:K9)</f>
        <v>-42000</v>
      </c>
      <c r="AC8" s="85">
        <f>SUM(Y8:Y9)/SUM(K8:K9)</f>
        <v>0.066666666666667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0.46666666666667</v>
      </c>
      <c r="AP8" s="100">
        <v>1</v>
      </c>
      <c r="AQ8" s="102">
        <f>IFERROR(AP8/AN8,"-")</f>
        <v>0.14285714285714</v>
      </c>
      <c r="AR8" s="103">
        <v>3000</v>
      </c>
      <c r="AS8" s="104">
        <f>IFERROR(AR8/AN8,"-")</f>
        <v>428.57142857143</v>
      </c>
      <c r="AT8" s="105">
        <v>1</v>
      </c>
      <c r="AU8" s="105"/>
      <c r="AV8" s="105"/>
      <c r="AW8" s="106">
        <v>1</v>
      </c>
      <c r="AX8" s="107">
        <f>IF(Q8=0,"",IF(AW8=0,"",(AW8/Q8)))</f>
        <v>0.066666666666667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0.26666666666667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0.066666666666667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0.13333333333333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174</v>
      </c>
      <c r="C9" s="189" t="s">
        <v>168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37</v>
      </c>
      <c r="M9" s="80">
        <v>31</v>
      </c>
      <c r="N9" s="80">
        <v>14</v>
      </c>
      <c r="O9" s="91">
        <v>8</v>
      </c>
      <c r="P9" s="92">
        <v>0</v>
      </c>
      <c r="Q9" s="93">
        <f>O9+P9</f>
        <v>8</v>
      </c>
      <c r="R9" s="81">
        <f>IFERROR(Q9/N9,"-")</f>
        <v>0.57142857142857</v>
      </c>
      <c r="S9" s="80">
        <v>1</v>
      </c>
      <c r="T9" s="80">
        <v>2</v>
      </c>
      <c r="U9" s="81">
        <f>IFERROR(T9/(Q9),"-")</f>
        <v>0.25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0.125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0.125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0.1125</v>
      </c>
      <c r="B10" s="189" t="s">
        <v>175</v>
      </c>
      <c r="C10" s="189" t="s">
        <v>168</v>
      </c>
      <c r="D10" s="189" t="s">
        <v>169</v>
      </c>
      <c r="E10" s="189" t="s">
        <v>170</v>
      </c>
      <c r="F10" s="189"/>
      <c r="G10" s="189" t="s">
        <v>61</v>
      </c>
      <c r="H10" s="89" t="s">
        <v>176</v>
      </c>
      <c r="I10" s="89" t="s">
        <v>177</v>
      </c>
      <c r="J10" s="89" t="s">
        <v>178</v>
      </c>
      <c r="K10" s="181">
        <v>80000</v>
      </c>
      <c r="L10" s="80">
        <v>37</v>
      </c>
      <c r="M10" s="80">
        <v>0</v>
      </c>
      <c r="N10" s="80">
        <v>79</v>
      </c>
      <c r="O10" s="91">
        <v>14</v>
      </c>
      <c r="P10" s="92">
        <v>0</v>
      </c>
      <c r="Q10" s="93">
        <f>O10+P10</f>
        <v>14</v>
      </c>
      <c r="R10" s="81">
        <f>IFERROR(Q10/N10,"-")</f>
        <v>0.17721518987342</v>
      </c>
      <c r="S10" s="80">
        <v>1</v>
      </c>
      <c r="T10" s="80">
        <v>4</v>
      </c>
      <c r="U10" s="81">
        <f>IFERROR(T10/(Q10),"-")</f>
        <v>0.28571428571429</v>
      </c>
      <c r="V10" s="82">
        <f>IFERROR(K10/SUM(Q10:Q11),"-")</f>
        <v>3478.2608695652</v>
      </c>
      <c r="W10" s="83">
        <v>1</v>
      </c>
      <c r="X10" s="81">
        <f>IF(Q10=0,"-",W10/Q10)</f>
        <v>0.071428571428571</v>
      </c>
      <c r="Y10" s="186">
        <v>3000</v>
      </c>
      <c r="Z10" s="187">
        <f>IFERROR(Y10/Q10,"-")</f>
        <v>214.28571428571</v>
      </c>
      <c r="AA10" s="187">
        <f>IFERROR(Y10/W10,"-")</f>
        <v>3000</v>
      </c>
      <c r="AB10" s="181">
        <f>SUM(Y10:Y11)-SUM(K10:K11)</f>
        <v>-71000</v>
      </c>
      <c r="AC10" s="85">
        <f>SUM(Y10:Y11)/SUM(K10:K11)</f>
        <v>0.1125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4</v>
      </c>
      <c r="AO10" s="101">
        <f>IF(Q10=0,"",IF(AN10=0,"",(AN10/Q10)))</f>
        <v>0.28571428571429</v>
      </c>
      <c r="AP10" s="100">
        <v>1</v>
      </c>
      <c r="AQ10" s="102">
        <f>IFERROR(AP10/AN10,"-")</f>
        <v>0.25</v>
      </c>
      <c r="AR10" s="103">
        <v>3000</v>
      </c>
      <c r="AS10" s="104">
        <f>IFERROR(AR10/AN10,"-")</f>
        <v>750</v>
      </c>
      <c r="AT10" s="105">
        <v>1</v>
      </c>
      <c r="AU10" s="105"/>
      <c r="AV10" s="105"/>
      <c r="AW10" s="106">
        <v>2</v>
      </c>
      <c r="AX10" s="107">
        <f>IF(Q10=0,"",IF(AW10=0,"",(AW10/Q10)))</f>
        <v>0.14285714285714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0.42857142857143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0.071428571428571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0.071428571428571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179</v>
      </c>
      <c r="C11" s="189" t="s">
        <v>168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35</v>
      </c>
      <c r="M11" s="80">
        <v>24</v>
      </c>
      <c r="N11" s="80">
        <v>7</v>
      </c>
      <c r="O11" s="91">
        <v>9</v>
      </c>
      <c r="P11" s="92">
        <v>0</v>
      </c>
      <c r="Q11" s="93">
        <f>O11+P11</f>
        <v>9</v>
      </c>
      <c r="R11" s="81">
        <f>IFERROR(Q11/N11,"-")</f>
        <v>1.2857142857143</v>
      </c>
      <c r="S11" s="80">
        <v>0</v>
      </c>
      <c r="T11" s="80">
        <v>1</v>
      </c>
      <c r="U11" s="81">
        <f>IFERROR(T11/(Q11),"-")</f>
        <v>0.11111111111111</v>
      </c>
      <c r="V11" s="82"/>
      <c r="W11" s="83">
        <v>2</v>
      </c>
      <c r="X11" s="81">
        <f>IF(Q11=0,"-",W11/Q11)</f>
        <v>0.22222222222222</v>
      </c>
      <c r="Y11" s="186">
        <v>6000</v>
      </c>
      <c r="Z11" s="187">
        <f>IFERROR(Y11/Q11,"-")</f>
        <v>666.66666666667</v>
      </c>
      <c r="AA11" s="187">
        <f>IFERROR(Y11/W11,"-")</f>
        <v>3000</v>
      </c>
      <c r="AB11" s="181"/>
      <c r="AC11" s="85"/>
      <c r="AD11" s="78"/>
      <c r="AE11" s="94">
        <v>1</v>
      </c>
      <c r="AF11" s="95">
        <f>IF(Q11=0,"",IF(AE11=0,"",(AE11/Q11)))</f>
        <v>0.11111111111111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0.11111111111111</v>
      </c>
      <c r="AP11" s="100">
        <v>1</v>
      </c>
      <c r="AQ11" s="102">
        <f>IFERROR(AP11/AN11,"-")</f>
        <v>1</v>
      </c>
      <c r="AR11" s="103">
        <v>3000</v>
      </c>
      <c r="AS11" s="104">
        <f>IFERROR(AR11/AN11,"-")</f>
        <v>3000</v>
      </c>
      <c r="AT11" s="105">
        <v>1</v>
      </c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4</v>
      </c>
      <c r="BG11" s="113">
        <f>IF(Q11=0,"",IF(BF11=0,"",(BF11/Q11)))</f>
        <v>0.44444444444444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0.11111111111111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0.22222222222222</v>
      </c>
      <c r="BZ11" s="128">
        <v>1</v>
      </c>
      <c r="CA11" s="129">
        <f>IFERROR(BZ11/BX11,"-")</f>
        <v>0.5</v>
      </c>
      <c r="CB11" s="130">
        <v>3000</v>
      </c>
      <c r="CC11" s="131">
        <f>IFERROR(CB11/BX11,"-")</f>
        <v>1500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6000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0.2</v>
      </c>
      <c r="B12" s="189" t="s">
        <v>180</v>
      </c>
      <c r="C12" s="189" t="s">
        <v>168</v>
      </c>
      <c r="D12" s="189" t="s">
        <v>169</v>
      </c>
      <c r="E12" s="189" t="s">
        <v>170</v>
      </c>
      <c r="F12" s="189"/>
      <c r="G12" s="189" t="s">
        <v>61</v>
      </c>
      <c r="H12" s="89" t="s">
        <v>181</v>
      </c>
      <c r="I12" s="89" t="s">
        <v>177</v>
      </c>
      <c r="J12" s="89" t="s">
        <v>178</v>
      </c>
      <c r="K12" s="181">
        <v>75000</v>
      </c>
      <c r="L12" s="80">
        <v>21</v>
      </c>
      <c r="M12" s="80">
        <v>0</v>
      </c>
      <c r="N12" s="80">
        <v>64</v>
      </c>
      <c r="O12" s="91">
        <v>8</v>
      </c>
      <c r="P12" s="92">
        <v>0</v>
      </c>
      <c r="Q12" s="93">
        <f>O12+P12</f>
        <v>8</v>
      </c>
      <c r="R12" s="81">
        <f>IFERROR(Q12/N12,"-")</f>
        <v>0.125</v>
      </c>
      <c r="S12" s="80">
        <v>0</v>
      </c>
      <c r="T12" s="80">
        <v>4</v>
      </c>
      <c r="U12" s="81">
        <f>IFERROR(T12/(Q12),"-")</f>
        <v>0.5</v>
      </c>
      <c r="V12" s="82">
        <f>IFERROR(K12/SUM(Q12:Q13),"-")</f>
        <v>4687.5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-60000</v>
      </c>
      <c r="AC12" s="85">
        <f>SUM(Y12:Y13)/SUM(K12:K13)</f>
        <v>0.2</v>
      </c>
      <c r="AD12" s="78"/>
      <c r="AE12" s="94">
        <v>2</v>
      </c>
      <c r="AF12" s="95">
        <f>IF(Q12=0,"",IF(AE12=0,"",(AE12/Q12)))</f>
        <v>0.25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3</v>
      </c>
      <c r="AO12" s="101">
        <f>IF(Q12=0,"",IF(AN12=0,"",(AN12/Q12)))</f>
        <v>0.375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0.125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182</v>
      </c>
      <c r="C13" s="189" t="s">
        <v>168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49</v>
      </c>
      <c r="M13" s="80">
        <v>24</v>
      </c>
      <c r="N13" s="80">
        <v>9</v>
      </c>
      <c r="O13" s="91">
        <v>8</v>
      </c>
      <c r="P13" s="92">
        <v>0</v>
      </c>
      <c r="Q13" s="93">
        <f>O13+P13</f>
        <v>8</v>
      </c>
      <c r="R13" s="81">
        <f>IFERROR(Q13/N13,"-")</f>
        <v>0.88888888888889</v>
      </c>
      <c r="S13" s="80">
        <v>0</v>
      </c>
      <c r="T13" s="80">
        <v>1</v>
      </c>
      <c r="U13" s="81">
        <f>IFERROR(T13/(Q13),"-")</f>
        <v>0.125</v>
      </c>
      <c r="V13" s="82"/>
      <c r="W13" s="83">
        <v>1</v>
      </c>
      <c r="X13" s="81">
        <f>IF(Q13=0,"-",W13/Q13)</f>
        <v>0.125</v>
      </c>
      <c r="Y13" s="186">
        <v>15000</v>
      </c>
      <c r="Z13" s="187">
        <f>IFERROR(Y13/Q13,"-")</f>
        <v>1875</v>
      </c>
      <c r="AA13" s="187">
        <f>IFERROR(Y13/W13,"-")</f>
        <v>15000</v>
      </c>
      <c r="AB13" s="181"/>
      <c r="AC13" s="85"/>
      <c r="AD13" s="78"/>
      <c r="AE13" s="94">
        <v>2</v>
      </c>
      <c r="AF13" s="95">
        <f>IF(Q13=0,"",IF(AE13=0,"",(AE13/Q13)))</f>
        <v>0.25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0.25</v>
      </c>
      <c r="BZ13" s="128">
        <v>2</v>
      </c>
      <c r="CA13" s="129">
        <f>IFERROR(BZ13/BX13,"-")</f>
        <v>1</v>
      </c>
      <c r="CB13" s="130">
        <v>60000</v>
      </c>
      <c r="CC13" s="131">
        <f>IFERROR(CB13/BX13,"-")</f>
        <v>30000</v>
      </c>
      <c r="CD13" s="132"/>
      <c r="CE13" s="132">
        <v>1</v>
      </c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15000</v>
      </c>
      <c r="CR13" s="141">
        <v>45000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4.9615384615385</v>
      </c>
      <c r="B14" s="189" t="s">
        <v>183</v>
      </c>
      <c r="C14" s="189" t="s">
        <v>168</v>
      </c>
      <c r="D14" s="189" t="s">
        <v>184</v>
      </c>
      <c r="E14" s="189" t="s">
        <v>185</v>
      </c>
      <c r="F14" s="189"/>
      <c r="G14" s="189" t="s">
        <v>61</v>
      </c>
      <c r="H14" s="89" t="s">
        <v>186</v>
      </c>
      <c r="I14" s="89" t="s">
        <v>187</v>
      </c>
      <c r="J14" s="89" t="s">
        <v>188</v>
      </c>
      <c r="K14" s="181">
        <v>65000</v>
      </c>
      <c r="L14" s="80">
        <v>3</v>
      </c>
      <c r="M14" s="80">
        <v>0</v>
      </c>
      <c r="N14" s="80">
        <v>20</v>
      </c>
      <c r="O14" s="91">
        <v>1</v>
      </c>
      <c r="P14" s="92">
        <v>0</v>
      </c>
      <c r="Q14" s="93">
        <f>O14+P14</f>
        <v>1</v>
      </c>
      <c r="R14" s="81">
        <f>IFERROR(Q14/N14,"-")</f>
        <v>0.05</v>
      </c>
      <c r="S14" s="80">
        <v>0</v>
      </c>
      <c r="T14" s="80">
        <v>0</v>
      </c>
      <c r="U14" s="81">
        <f>IFERROR(T14/(Q14),"-")</f>
        <v>0</v>
      </c>
      <c r="V14" s="82">
        <f>IFERROR(K14/SUM(Q14:Q15),"-")</f>
        <v>5416.6666666667</v>
      </c>
      <c r="W14" s="83">
        <v>1</v>
      </c>
      <c r="X14" s="81">
        <f>IF(Q14=0,"-",W14/Q14)</f>
        <v>1</v>
      </c>
      <c r="Y14" s="186">
        <v>5000</v>
      </c>
      <c r="Z14" s="187">
        <f>IFERROR(Y14/Q14,"-")</f>
        <v>5000</v>
      </c>
      <c r="AA14" s="187">
        <f>IFERROR(Y14/W14,"-")</f>
        <v>5000</v>
      </c>
      <c r="AB14" s="181">
        <f>SUM(Y14:Y15)-SUM(K14:K15)</f>
        <v>257500</v>
      </c>
      <c r="AC14" s="85">
        <f>SUM(Y14:Y15)/SUM(K14:K15)</f>
        <v>4.9615384615385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1</v>
      </c>
      <c r="BZ14" s="128">
        <v>1</v>
      </c>
      <c r="CA14" s="129">
        <f>IFERROR(BZ14/BX14,"-")</f>
        <v>1</v>
      </c>
      <c r="CB14" s="130">
        <v>5000</v>
      </c>
      <c r="CC14" s="131">
        <f>IFERROR(CB14/BX14,"-")</f>
        <v>5000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5000</v>
      </c>
      <c r="CR14" s="141">
        <v>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189</v>
      </c>
      <c r="C15" s="189" t="s">
        <v>168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55</v>
      </c>
      <c r="M15" s="80">
        <v>29</v>
      </c>
      <c r="N15" s="80">
        <v>37</v>
      </c>
      <c r="O15" s="91">
        <v>11</v>
      </c>
      <c r="P15" s="92">
        <v>0</v>
      </c>
      <c r="Q15" s="93">
        <f>O15+P15</f>
        <v>11</v>
      </c>
      <c r="R15" s="81">
        <f>IFERROR(Q15/N15,"-")</f>
        <v>0.2972972972973</v>
      </c>
      <c r="S15" s="80">
        <v>2</v>
      </c>
      <c r="T15" s="80">
        <v>4</v>
      </c>
      <c r="U15" s="81">
        <f>IFERROR(T15/(Q15),"-")</f>
        <v>0.36363636363636</v>
      </c>
      <c r="V15" s="82"/>
      <c r="W15" s="83">
        <v>4</v>
      </c>
      <c r="X15" s="81">
        <f>IF(Q15=0,"-",W15/Q15)</f>
        <v>0.36363636363636</v>
      </c>
      <c r="Y15" s="186">
        <v>317500</v>
      </c>
      <c r="Z15" s="187">
        <f>IFERROR(Y15/Q15,"-")</f>
        <v>28863.636363636</v>
      </c>
      <c r="AA15" s="187">
        <f>IFERROR(Y15/W15,"-")</f>
        <v>79375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0.090909090909091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1</v>
      </c>
      <c r="AX15" s="107">
        <f>IF(Q15=0,"",IF(AW15=0,"",(AW15/Q15)))</f>
        <v>0.090909090909091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4</v>
      </c>
      <c r="BG15" s="113">
        <f>IF(Q15=0,"",IF(BF15=0,"",(BF15/Q15)))</f>
        <v>0.36363636363636</v>
      </c>
      <c r="BH15" s="112">
        <v>1</v>
      </c>
      <c r="BI15" s="114">
        <f>IFERROR(BH15/BF15,"-")</f>
        <v>0.25</v>
      </c>
      <c r="BJ15" s="115">
        <v>9000</v>
      </c>
      <c r="BK15" s="116">
        <f>IFERROR(BJ15/BF15,"-")</f>
        <v>2250</v>
      </c>
      <c r="BL15" s="117"/>
      <c r="BM15" s="117"/>
      <c r="BN15" s="117">
        <v>1</v>
      </c>
      <c r="BO15" s="119">
        <v>4</v>
      </c>
      <c r="BP15" s="120">
        <f>IF(Q15=0,"",IF(BO15=0,"",(BO15/Q15)))</f>
        <v>0.36363636363636</v>
      </c>
      <c r="BQ15" s="121">
        <v>2</v>
      </c>
      <c r="BR15" s="122">
        <f>IFERROR(BQ15/BO15,"-")</f>
        <v>0.5</v>
      </c>
      <c r="BS15" s="123">
        <v>162500</v>
      </c>
      <c r="BT15" s="124">
        <f>IFERROR(BS15/BO15,"-")</f>
        <v>40625</v>
      </c>
      <c r="BU15" s="125"/>
      <c r="BV15" s="125">
        <v>1</v>
      </c>
      <c r="BW15" s="125">
        <v>1</v>
      </c>
      <c r="BX15" s="126">
        <v>1</v>
      </c>
      <c r="BY15" s="127">
        <f>IF(Q15=0,"",IF(BX15=0,"",(BX15/Q15)))</f>
        <v>0.090909090909091</v>
      </c>
      <c r="BZ15" s="128">
        <v>1</v>
      </c>
      <c r="CA15" s="129">
        <f>IFERROR(BZ15/BX15,"-")</f>
        <v>1</v>
      </c>
      <c r="CB15" s="130">
        <v>146000</v>
      </c>
      <c r="CC15" s="131">
        <f>IFERROR(CB15/BX15,"-")</f>
        <v>146000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4</v>
      </c>
      <c r="CQ15" s="141">
        <v>317500</v>
      </c>
      <c r="CR15" s="141">
        <v>152500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0.14117647058824</v>
      </c>
      <c r="B16" s="189" t="s">
        <v>190</v>
      </c>
      <c r="C16" s="189" t="s">
        <v>168</v>
      </c>
      <c r="D16" s="189" t="s">
        <v>169</v>
      </c>
      <c r="E16" s="189" t="s">
        <v>191</v>
      </c>
      <c r="F16" s="189"/>
      <c r="G16" s="189" t="s">
        <v>61</v>
      </c>
      <c r="H16" s="89" t="s">
        <v>192</v>
      </c>
      <c r="I16" s="89" t="s">
        <v>187</v>
      </c>
      <c r="J16" s="89" t="s">
        <v>193</v>
      </c>
      <c r="K16" s="181">
        <v>85000</v>
      </c>
      <c r="L16" s="80">
        <v>12</v>
      </c>
      <c r="M16" s="80">
        <v>0</v>
      </c>
      <c r="N16" s="80">
        <v>29</v>
      </c>
      <c r="O16" s="91">
        <v>3</v>
      </c>
      <c r="P16" s="92">
        <v>0</v>
      </c>
      <c r="Q16" s="93">
        <f>O16+P16</f>
        <v>3</v>
      </c>
      <c r="R16" s="81">
        <f>IFERROR(Q16/N16,"-")</f>
        <v>0.10344827586207</v>
      </c>
      <c r="S16" s="80">
        <v>0</v>
      </c>
      <c r="T16" s="80">
        <v>0</v>
      </c>
      <c r="U16" s="81">
        <f>IFERROR(T16/(Q16),"-")</f>
        <v>0</v>
      </c>
      <c r="V16" s="82">
        <f>IFERROR(K16/SUM(Q16:Q17),"-")</f>
        <v>5000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-73000</v>
      </c>
      <c r="AC16" s="85">
        <f>SUM(Y16:Y17)/SUM(K16:K17)</f>
        <v>0.14117647058824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0.33333333333333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0.66666666666667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194</v>
      </c>
      <c r="C17" s="189" t="s">
        <v>168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122</v>
      </c>
      <c r="M17" s="80">
        <v>53</v>
      </c>
      <c r="N17" s="80">
        <v>18</v>
      </c>
      <c r="O17" s="91">
        <v>14</v>
      </c>
      <c r="P17" s="92">
        <v>0</v>
      </c>
      <c r="Q17" s="93">
        <f>O17+P17</f>
        <v>14</v>
      </c>
      <c r="R17" s="81">
        <f>IFERROR(Q17/N17,"-")</f>
        <v>0.77777777777778</v>
      </c>
      <c r="S17" s="80">
        <v>2</v>
      </c>
      <c r="T17" s="80">
        <v>0</v>
      </c>
      <c r="U17" s="81">
        <f>IFERROR(T17/(Q17),"-")</f>
        <v>0</v>
      </c>
      <c r="V17" s="82"/>
      <c r="W17" s="83">
        <v>2</v>
      </c>
      <c r="X17" s="81">
        <f>IF(Q17=0,"-",W17/Q17)</f>
        <v>0.14285714285714</v>
      </c>
      <c r="Y17" s="186">
        <v>12000</v>
      </c>
      <c r="Z17" s="187">
        <f>IFERROR(Y17/Q17,"-")</f>
        <v>857.14285714286</v>
      </c>
      <c r="AA17" s="187">
        <f>IFERROR(Y17/W17,"-")</f>
        <v>6000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0.071428571428571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3</v>
      </c>
      <c r="AX17" s="107">
        <f>IF(Q17=0,"",IF(AW17=0,"",(AW17/Q17)))</f>
        <v>0.21428571428571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3</v>
      </c>
      <c r="BG17" s="113">
        <f>IF(Q17=0,"",IF(BF17=0,"",(BF17/Q17)))</f>
        <v>0.21428571428571</v>
      </c>
      <c r="BH17" s="112">
        <v>1</v>
      </c>
      <c r="BI17" s="114">
        <f>IFERROR(BH17/BF17,"-")</f>
        <v>0.33333333333333</v>
      </c>
      <c r="BJ17" s="115">
        <v>15000</v>
      </c>
      <c r="BK17" s="116">
        <f>IFERROR(BJ17/BF17,"-")</f>
        <v>5000</v>
      </c>
      <c r="BL17" s="117"/>
      <c r="BM17" s="117"/>
      <c r="BN17" s="117">
        <v>1</v>
      </c>
      <c r="BO17" s="119">
        <v>3</v>
      </c>
      <c r="BP17" s="120">
        <f>IF(Q17=0,"",IF(BO17=0,"",(BO17/Q17)))</f>
        <v>0.21428571428571</v>
      </c>
      <c r="BQ17" s="121">
        <v>1</v>
      </c>
      <c r="BR17" s="122">
        <f>IFERROR(BQ17/BO17,"-")</f>
        <v>0.33333333333333</v>
      </c>
      <c r="BS17" s="123">
        <v>9000</v>
      </c>
      <c r="BT17" s="124">
        <f>IFERROR(BS17/BO17,"-")</f>
        <v>3000</v>
      </c>
      <c r="BU17" s="125"/>
      <c r="BV17" s="125"/>
      <c r="BW17" s="125">
        <v>1</v>
      </c>
      <c r="BX17" s="126">
        <v>4</v>
      </c>
      <c r="BY17" s="127">
        <f>IF(Q17=0,"",IF(BX17=0,"",(BX17/Q17)))</f>
        <v>0.28571428571429</v>
      </c>
      <c r="BZ17" s="128">
        <v>1</v>
      </c>
      <c r="CA17" s="129">
        <f>IFERROR(BZ17/BX17,"-")</f>
        <v>0.25</v>
      </c>
      <c r="CB17" s="130">
        <v>3000</v>
      </c>
      <c r="CC17" s="131">
        <f>IFERROR(CB17/BX17,"-")</f>
        <v>750</v>
      </c>
      <c r="CD17" s="132">
        <v>1</v>
      </c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12000</v>
      </c>
      <c r="CR17" s="141">
        <v>15000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0.6</v>
      </c>
      <c r="B18" s="189" t="s">
        <v>195</v>
      </c>
      <c r="C18" s="189" t="s">
        <v>168</v>
      </c>
      <c r="D18" s="189" t="s">
        <v>196</v>
      </c>
      <c r="E18" s="189" t="s">
        <v>197</v>
      </c>
      <c r="F18" s="189"/>
      <c r="G18" s="189" t="s">
        <v>61</v>
      </c>
      <c r="H18" s="89" t="s">
        <v>198</v>
      </c>
      <c r="I18" s="89" t="s">
        <v>199</v>
      </c>
      <c r="J18" s="89" t="s">
        <v>151</v>
      </c>
      <c r="K18" s="181">
        <v>60000</v>
      </c>
      <c r="L18" s="80">
        <v>16</v>
      </c>
      <c r="M18" s="80">
        <v>0</v>
      </c>
      <c r="N18" s="80">
        <v>34</v>
      </c>
      <c r="O18" s="91">
        <v>8</v>
      </c>
      <c r="P18" s="92">
        <v>0</v>
      </c>
      <c r="Q18" s="93">
        <f>O18+P18</f>
        <v>8</v>
      </c>
      <c r="R18" s="81">
        <f>IFERROR(Q18/N18,"-")</f>
        <v>0.23529411764706</v>
      </c>
      <c r="S18" s="80">
        <v>0</v>
      </c>
      <c r="T18" s="80">
        <v>3</v>
      </c>
      <c r="U18" s="81">
        <f>IFERROR(T18/(Q18),"-")</f>
        <v>0.375</v>
      </c>
      <c r="V18" s="82">
        <f>IFERROR(K18/SUM(Q18:Q19),"-")</f>
        <v>4000</v>
      </c>
      <c r="W18" s="83">
        <v>1</v>
      </c>
      <c r="X18" s="81">
        <f>IF(Q18=0,"-",W18/Q18)</f>
        <v>0.125</v>
      </c>
      <c r="Y18" s="186">
        <v>3000</v>
      </c>
      <c r="Z18" s="187">
        <f>IFERROR(Y18/Q18,"-")</f>
        <v>375</v>
      </c>
      <c r="AA18" s="187">
        <f>IFERROR(Y18/W18,"-")</f>
        <v>3000</v>
      </c>
      <c r="AB18" s="181">
        <f>SUM(Y18:Y19)-SUM(K18:K19)</f>
        <v>-24000</v>
      </c>
      <c r="AC18" s="85">
        <f>SUM(Y18:Y19)/SUM(K18:K19)</f>
        <v>0.6</v>
      </c>
      <c r="AD18" s="78"/>
      <c r="AE18" s="94">
        <v>1</v>
      </c>
      <c r="AF18" s="95">
        <f>IF(Q18=0,"",IF(AE18=0,"",(AE18/Q18)))</f>
        <v>0.125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5</v>
      </c>
      <c r="AO18" s="101">
        <f>IF(Q18=0,"",IF(AN18=0,"",(AN18/Q18)))</f>
        <v>0.625</v>
      </c>
      <c r="AP18" s="100">
        <v>1</v>
      </c>
      <c r="AQ18" s="102">
        <f>IFERROR(AP18/AN18,"-")</f>
        <v>0.2</v>
      </c>
      <c r="AR18" s="103">
        <v>3000</v>
      </c>
      <c r="AS18" s="104">
        <f>IFERROR(AR18/AN18,"-")</f>
        <v>600</v>
      </c>
      <c r="AT18" s="105">
        <v>1</v>
      </c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0.125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0.125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3000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200</v>
      </c>
      <c r="C19" s="189" t="s">
        <v>168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34</v>
      </c>
      <c r="M19" s="80">
        <v>27</v>
      </c>
      <c r="N19" s="80">
        <v>8</v>
      </c>
      <c r="O19" s="91">
        <v>7</v>
      </c>
      <c r="P19" s="92">
        <v>0</v>
      </c>
      <c r="Q19" s="93">
        <f>O19+P19</f>
        <v>7</v>
      </c>
      <c r="R19" s="81">
        <f>IFERROR(Q19/N19,"-")</f>
        <v>0.875</v>
      </c>
      <c r="S19" s="80">
        <v>2</v>
      </c>
      <c r="T19" s="80">
        <v>1</v>
      </c>
      <c r="U19" s="81">
        <f>IFERROR(T19/(Q19),"-")</f>
        <v>0.14285714285714</v>
      </c>
      <c r="V19" s="82"/>
      <c r="W19" s="83">
        <v>2</v>
      </c>
      <c r="X19" s="81">
        <f>IF(Q19=0,"-",W19/Q19)</f>
        <v>0.28571428571429</v>
      </c>
      <c r="Y19" s="186">
        <v>33000</v>
      </c>
      <c r="Z19" s="187">
        <f>IFERROR(Y19/Q19,"-")</f>
        <v>4714.2857142857</v>
      </c>
      <c r="AA19" s="187">
        <f>IFERROR(Y19/W19,"-")</f>
        <v>16500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0.14285714285714</v>
      </c>
      <c r="BH19" s="112">
        <v>1</v>
      </c>
      <c r="BI19" s="114">
        <f>IFERROR(BH19/BF19,"-")</f>
        <v>1</v>
      </c>
      <c r="BJ19" s="115">
        <v>30000</v>
      </c>
      <c r="BK19" s="116">
        <f>IFERROR(BJ19/BF19,"-")</f>
        <v>30000</v>
      </c>
      <c r="BL19" s="117"/>
      <c r="BM19" s="117"/>
      <c r="BN19" s="117">
        <v>1</v>
      </c>
      <c r="BO19" s="119">
        <v>4</v>
      </c>
      <c r="BP19" s="120">
        <f>IF(Q19=0,"",IF(BO19=0,"",(BO19/Q19)))</f>
        <v>0.57142857142857</v>
      </c>
      <c r="BQ19" s="121">
        <v>1</v>
      </c>
      <c r="BR19" s="122">
        <f>IFERROR(BQ19/BO19,"-")</f>
        <v>0.25</v>
      </c>
      <c r="BS19" s="123">
        <v>3000</v>
      </c>
      <c r="BT19" s="124">
        <f>IFERROR(BS19/BO19,"-")</f>
        <v>750</v>
      </c>
      <c r="BU19" s="125">
        <v>1</v>
      </c>
      <c r="BV19" s="125"/>
      <c r="BW19" s="125"/>
      <c r="BX19" s="126">
        <v>2</v>
      </c>
      <c r="BY19" s="127">
        <f>IF(Q19=0,"",IF(BX19=0,"",(BX19/Q19)))</f>
        <v>0.28571428571429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33000</v>
      </c>
      <c r="CR19" s="141">
        <v>30000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0.27058823529412</v>
      </c>
      <c r="B20" s="189" t="s">
        <v>201</v>
      </c>
      <c r="C20" s="189" t="s">
        <v>168</v>
      </c>
      <c r="D20" s="189" t="s">
        <v>202</v>
      </c>
      <c r="E20" s="189" t="s">
        <v>185</v>
      </c>
      <c r="F20" s="189"/>
      <c r="G20" s="189" t="s">
        <v>61</v>
      </c>
      <c r="H20" s="89" t="s">
        <v>203</v>
      </c>
      <c r="I20" s="89" t="s">
        <v>187</v>
      </c>
      <c r="J20" s="89" t="s">
        <v>204</v>
      </c>
      <c r="K20" s="181">
        <v>85000</v>
      </c>
      <c r="L20" s="80">
        <v>4</v>
      </c>
      <c r="M20" s="80">
        <v>0</v>
      </c>
      <c r="N20" s="80">
        <v>16</v>
      </c>
      <c r="O20" s="91">
        <v>1</v>
      </c>
      <c r="P20" s="92">
        <v>0</v>
      </c>
      <c r="Q20" s="93">
        <f>O20+P20</f>
        <v>1</v>
      </c>
      <c r="R20" s="81">
        <f>IFERROR(Q20/N20,"-")</f>
        <v>0.0625</v>
      </c>
      <c r="S20" s="80">
        <v>0</v>
      </c>
      <c r="T20" s="80">
        <v>1</v>
      </c>
      <c r="U20" s="81">
        <f>IFERROR(T20/(Q20),"-")</f>
        <v>1</v>
      </c>
      <c r="V20" s="82">
        <f>IFERROR(K20/SUM(Q20:Q21),"-")</f>
        <v>6071.4285714286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SUM(Y20:Y21)-SUM(K20:K21)</f>
        <v>-62000</v>
      </c>
      <c r="AC20" s="85">
        <f>SUM(Y20:Y21)/SUM(K20:K21)</f>
        <v>0.27058823529412</v>
      </c>
      <c r="AD20" s="78"/>
      <c r="AE20" s="94">
        <v>1</v>
      </c>
      <c r="AF20" s="95">
        <f>IF(Q20=0,"",IF(AE20=0,"",(AE20/Q20)))</f>
        <v>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205</v>
      </c>
      <c r="C21" s="189" t="s">
        <v>168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99</v>
      </c>
      <c r="M21" s="80">
        <v>45</v>
      </c>
      <c r="N21" s="80">
        <v>18</v>
      </c>
      <c r="O21" s="91">
        <v>12</v>
      </c>
      <c r="P21" s="92">
        <v>1</v>
      </c>
      <c r="Q21" s="93">
        <f>O21+P21</f>
        <v>13</v>
      </c>
      <c r="R21" s="81">
        <f>IFERROR(Q21/N21,"-")</f>
        <v>0.72222222222222</v>
      </c>
      <c r="S21" s="80">
        <v>1</v>
      </c>
      <c r="T21" s="80">
        <v>3</v>
      </c>
      <c r="U21" s="81">
        <f>IFERROR(T21/(Q21),"-")</f>
        <v>0.23076923076923</v>
      </c>
      <c r="V21" s="82"/>
      <c r="W21" s="83">
        <v>1</v>
      </c>
      <c r="X21" s="81">
        <f>IF(Q21=0,"-",W21/Q21)</f>
        <v>0.076923076923077</v>
      </c>
      <c r="Y21" s="186">
        <v>23000</v>
      </c>
      <c r="Z21" s="187">
        <f>IFERROR(Y21/Q21,"-")</f>
        <v>1769.2307692308</v>
      </c>
      <c r="AA21" s="187">
        <f>IFERROR(Y21/W21,"-")</f>
        <v>23000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3</v>
      </c>
      <c r="AO21" s="101">
        <f>IF(Q21=0,"",IF(AN21=0,"",(AN21/Q21)))</f>
        <v>0.23076923076923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1</v>
      </c>
      <c r="AX21" s="107">
        <f>IF(Q21=0,"",IF(AW21=0,"",(AW21/Q21)))</f>
        <v>0.076923076923077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6</v>
      </c>
      <c r="BG21" s="113">
        <f>IF(Q21=0,"",IF(BF21=0,"",(BF21/Q21)))</f>
        <v>0.46153846153846</v>
      </c>
      <c r="BH21" s="112">
        <v>1</v>
      </c>
      <c r="BI21" s="114">
        <f>IFERROR(BH21/BF21,"-")</f>
        <v>0.16666666666667</v>
      </c>
      <c r="BJ21" s="115">
        <v>23000</v>
      </c>
      <c r="BK21" s="116">
        <f>IFERROR(BJ21/BF21,"-")</f>
        <v>3833.3333333333</v>
      </c>
      <c r="BL21" s="117"/>
      <c r="BM21" s="117"/>
      <c r="BN21" s="117">
        <v>1</v>
      </c>
      <c r="BO21" s="119">
        <v>2</v>
      </c>
      <c r="BP21" s="120">
        <f>IF(Q21=0,"",IF(BO21=0,"",(BO21/Q21)))</f>
        <v>0.15384615384615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0.076923076923077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23000</v>
      </c>
      <c r="CR21" s="141">
        <v>23000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0.87310924369748</v>
      </c>
      <c r="B24" s="39"/>
      <c r="C24" s="39"/>
      <c r="D24" s="39"/>
      <c r="E24" s="39"/>
      <c r="F24" s="39"/>
      <c r="G24" s="39"/>
      <c r="H24" s="40" t="s">
        <v>206</v>
      </c>
      <c r="I24" s="40"/>
      <c r="J24" s="40"/>
      <c r="K24" s="184">
        <f>SUM(K6:K23)</f>
        <v>595000</v>
      </c>
      <c r="L24" s="41">
        <f>SUM(L6:L23)</f>
        <v>651</v>
      </c>
      <c r="M24" s="41">
        <f>SUM(M6:M23)</f>
        <v>260</v>
      </c>
      <c r="N24" s="41">
        <f>SUM(N6:N23)</f>
        <v>477</v>
      </c>
      <c r="O24" s="41">
        <f>SUM(O6:O23)</f>
        <v>141</v>
      </c>
      <c r="P24" s="41">
        <f>SUM(P6:P23)</f>
        <v>2</v>
      </c>
      <c r="Q24" s="41">
        <f>SUM(Q6:Q23)</f>
        <v>143</v>
      </c>
      <c r="R24" s="42">
        <f>IFERROR(Q24/N24,"-")</f>
        <v>0.29979035639413</v>
      </c>
      <c r="S24" s="77">
        <f>SUM(S6:S23)</f>
        <v>10</v>
      </c>
      <c r="T24" s="77">
        <f>SUM(T6:T23)</f>
        <v>35</v>
      </c>
      <c r="U24" s="42">
        <f>IFERROR(S24/Q24,"-")</f>
        <v>0.06993006993007</v>
      </c>
      <c r="V24" s="43">
        <f>IFERROR(K24/Q24,"-")</f>
        <v>4160.8391608392</v>
      </c>
      <c r="W24" s="44">
        <f>SUM(W6:W23)</f>
        <v>18</v>
      </c>
      <c r="X24" s="42">
        <f>IFERROR(W24/Q24,"-")</f>
        <v>0.12587412587413</v>
      </c>
      <c r="Y24" s="184">
        <f>SUM(Y6:Y23)</f>
        <v>519500</v>
      </c>
      <c r="Z24" s="184">
        <f>IFERROR(Y24/Q24,"-")</f>
        <v>3632.8671328671</v>
      </c>
      <c r="AA24" s="184">
        <f>IFERROR(Y24/W24,"-")</f>
        <v>28861.111111111</v>
      </c>
      <c r="AB24" s="184">
        <f>Y24-K24</f>
        <v>-75500</v>
      </c>
      <c r="AC24" s="46">
        <f>Y24/K24</f>
        <v>0.87310924369748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1.4864864864865</v>
      </c>
      <c r="B6" s="189" t="s">
        <v>208</v>
      </c>
      <c r="C6" s="189" t="s">
        <v>168</v>
      </c>
      <c r="D6" s="189" t="s">
        <v>209</v>
      </c>
      <c r="E6" s="189" t="s">
        <v>210</v>
      </c>
      <c r="F6" s="189" t="s">
        <v>211</v>
      </c>
      <c r="G6" s="189" t="s">
        <v>61</v>
      </c>
      <c r="H6" s="89" t="s">
        <v>212</v>
      </c>
      <c r="I6" s="89" t="s">
        <v>213</v>
      </c>
      <c r="J6" s="190" t="s">
        <v>64</v>
      </c>
      <c r="K6" s="181">
        <v>185000</v>
      </c>
      <c r="L6" s="80">
        <v>56</v>
      </c>
      <c r="M6" s="80">
        <v>0</v>
      </c>
      <c r="N6" s="80">
        <v>302</v>
      </c>
      <c r="O6" s="91">
        <v>21</v>
      </c>
      <c r="P6" s="92">
        <v>0</v>
      </c>
      <c r="Q6" s="93">
        <f>O6+P6</f>
        <v>21</v>
      </c>
      <c r="R6" s="81">
        <f>IFERROR(Q6/N6,"-")</f>
        <v>0.06953642384106</v>
      </c>
      <c r="S6" s="80">
        <v>1</v>
      </c>
      <c r="T6" s="80">
        <v>11</v>
      </c>
      <c r="U6" s="81">
        <f>IFERROR(T6/(Q6),"-")</f>
        <v>0.52380952380952</v>
      </c>
      <c r="V6" s="82">
        <f>IFERROR(K6/SUM(Q6:Q7),"-")</f>
        <v>1761.9047619048</v>
      </c>
      <c r="W6" s="83">
        <v>2</v>
      </c>
      <c r="X6" s="81">
        <f>IF(Q6=0,"-",W6/Q6)</f>
        <v>0.095238095238095</v>
      </c>
      <c r="Y6" s="186">
        <v>40000</v>
      </c>
      <c r="Z6" s="187">
        <f>IFERROR(Y6/Q6,"-")</f>
        <v>1904.7619047619</v>
      </c>
      <c r="AA6" s="187">
        <f>IFERROR(Y6/W6,"-")</f>
        <v>20000</v>
      </c>
      <c r="AB6" s="181">
        <f>SUM(Y6:Y7)-SUM(K6:K7)</f>
        <v>90000</v>
      </c>
      <c r="AC6" s="85">
        <f>SUM(Y6:Y7)/SUM(K6:K7)</f>
        <v>1.4864864864865</v>
      </c>
      <c r="AD6" s="78"/>
      <c r="AE6" s="94">
        <v>1</v>
      </c>
      <c r="AF6" s="95">
        <f>IF(Q6=0,"",IF(AE6=0,"",(AE6/Q6)))</f>
        <v>0.047619047619048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0.28571428571429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0.19047619047619</v>
      </c>
      <c r="AY6" s="106">
        <v>1</v>
      </c>
      <c r="AZ6" s="108">
        <f>IFERROR(AY6/AW6,"-")</f>
        <v>0.25</v>
      </c>
      <c r="BA6" s="109">
        <v>3000</v>
      </c>
      <c r="BB6" s="110">
        <f>IFERROR(BA6/AW6,"-")</f>
        <v>750</v>
      </c>
      <c r="BC6" s="111">
        <v>1</v>
      </c>
      <c r="BD6" s="111"/>
      <c r="BE6" s="111"/>
      <c r="BF6" s="112">
        <v>4</v>
      </c>
      <c r="BG6" s="113">
        <f>IF(Q6=0,"",IF(BF6=0,"",(BF6/Q6)))</f>
        <v>0.19047619047619</v>
      </c>
      <c r="BH6" s="112">
        <v>1</v>
      </c>
      <c r="BI6" s="114">
        <f>IFERROR(BH6/BF6,"-")</f>
        <v>0.25</v>
      </c>
      <c r="BJ6" s="115">
        <v>37000</v>
      </c>
      <c r="BK6" s="116">
        <f>IFERROR(BJ6/BF6,"-")</f>
        <v>9250</v>
      </c>
      <c r="BL6" s="117"/>
      <c r="BM6" s="117"/>
      <c r="BN6" s="117">
        <v>1</v>
      </c>
      <c r="BO6" s="119">
        <v>5</v>
      </c>
      <c r="BP6" s="120">
        <f>IF(Q6=0,"",IF(BO6=0,"",(BO6/Q6)))</f>
        <v>0.23809523809524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0.047619047619048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40000</v>
      </c>
      <c r="CR6" s="141">
        <v>37000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214</v>
      </c>
      <c r="C7" s="189" t="s">
        <v>168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271</v>
      </c>
      <c r="M7" s="80">
        <v>204</v>
      </c>
      <c r="N7" s="80">
        <v>123</v>
      </c>
      <c r="O7" s="91">
        <v>83</v>
      </c>
      <c r="P7" s="92">
        <v>1</v>
      </c>
      <c r="Q7" s="93">
        <f>O7+P7</f>
        <v>84</v>
      </c>
      <c r="R7" s="81">
        <f>IFERROR(Q7/N7,"-")</f>
        <v>0.68292682926829</v>
      </c>
      <c r="S7" s="80">
        <v>3</v>
      </c>
      <c r="T7" s="80">
        <v>13</v>
      </c>
      <c r="U7" s="81">
        <f>IFERROR(T7/(Q7),"-")</f>
        <v>0.1547619047619</v>
      </c>
      <c r="V7" s="82"/>
      <c r="W7" s="83">
        <v>4</v>
      </c>
      <c r="X7" s="81">
        <f>IF(Q7=0,"-",W7/Q7)</f>
        <v>0.047619047619048</v>
      </c>
      <c r="Y7" s="186">
        <v>235000</v>
      </c>
      <c r="Z7" s="187">
        <f>IFERROR(Y7/Q7,"-")</f>
        <v>2797.619047619</v>
      </c>
      <c r="AA7" s="187">
        <f>IFERROR(Y7/W7,"-")</f>
        <v>58750</v>
      </c>
      <c r="AB7" s="181"/>
      <c r="AC7" s="85"/>
      <c r="AD7" s="78"/>
      <c r="AE7" s="94">
        <v>11</v>
      </c>
      <c r="AF7" s="95">
        <f>IF(Q7=0,"",IF(AE7=0,"",(AE7/Q7)))</f>
        <v>0.13095238095238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11</v>
      </c>
      <c r="AO7" s="101">
        <f>IF(Q7=0,"",IF(AN7=0,"",(AN7/Q7)))</f>
        <v>0.13095238095238</v>
      </c>
      <c r="AP7" s="100">
        <v>1</v>
      </c>
      <c r="AQ7" s="102">
        <f>IFERROR(AP7/AN7,"-")</f>
        <v>0.090909090909091</v>
      </c>
      <c r="AR7" s="103">
        <v>77000</v>
      </c>
      <c r="AS7" s="104">
        <f>IFERROR(AR7/AN7,"-")</f>
        <v>7000</v>
      </c>
      <c r="AT7" s="105"/>
      <c r="AU7" s="105"/>
      <c r="AV7" s="105">
        <v>1</v>
      </c>
      <c r="AW7" s="106">
        <v>19</v>
      </c>
      <c r="AX7" s="107">
        <f>IF(Q7=0,"",IF(AW7=0,"",(AW7/Q7)))</f>
        <v>0.22619047619048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18</v>
      </c>
      <c r="BG7" s="113">
        <f>IF(Q7=0,"",IF(BF7=0,"",(BF7/Q7)))</f>
        <v>0.21428571428571</v>
      </c>
      <c r="BH7" s="112">
        <v>1</v>
      </c>
      <c r="BI7" s="114">
        <f>IFERROR(BH7/BF7,"-")</f>
        <v>0.055555555555556</v>
      </c>
      <c r="BJ7" s="115">
        <v>13000</v>
      </c>
      <c r="BK7" s="116">
        <f>IFERROR(BJ7/BF7,"-")</f>
        <v>722.22222222222</v>
      </c>
      <c r="BL7" s="117"/>
      <c r="BM7" s="117"/>
      <c r="BN7" s="117">
        <v>1</v>
      </c>
      <c r="BO7" s="119">
        <v>15</v>
      </c>
      <c r="BP7" s="120">
        <f>IF(Q7=0,"",IF(BO7=0,"",(BO7/Q7)))</f>
        <v>0.17857142857143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7</v>
      </c>
      <c r="BY7" s="127">
        <f>IF(Q7=0,"",IF(BX7=0,"",(BX7/Q7)))</f>
        <v>0.083333333333333</v>
      </c>
      <c r="BZ7" s="128">
        <v>2</v>
      </c>
      <c r="CA7" s="129">
        <f>IFERROR(BZ7/BX7,"-")</f>
        <v>0.28571428571429</v>
      </c>
      <c r="CB7" s="130">
        <v>158000</v>
      </c>
      <c r="CC7" s="131">
        <f>IFERROR(CB7/BX7,"-")</f>
        <v>22571.428571429</v>
      </c>
      <c r="CD7" s="132">
        <v>1</v>
      </c>
      <c r="CE7" s="132"/>
      <c r="CF7" s="132">
        <v>1</v>
      </c>
      <c r="CG7" s="133">
        <v>3</v>
      </c>
      <c r="CH7" s="134">
        <f>IF(Q7=0,"",IF(CG7=0,"",(CG7/Q7)))</f>
        <v>0.035714285714286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235000</v>
      </c>
      <c r="CR7" s="141">
        <v>153000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1.775</v>
      </c>
      <c r="B8" s="189" t="s">
        <v>215</v>
      </c>
      <c r="C8" s="189" t="s">
        <v>168</v>
      </c>
      <c r="D8" s="189" t="s">
        <v>169</v>
      </c>
      <c r="E8" s="189" t="s">
        <v>210</v>
      </c>
      <c r="F8" s="189" t="s">
        <v>216</v>
      </c>
      <c r="G8" s="189" t="s">
        <v>61</v>
      </c>
      <c r="H8" s="89" t="s">
        <v>217</v>
      </c>
      <c r="I8" s="89" t="s">
        <v>218</v>
      </c>
      <c r="J8" s="190" t="s">
        <v>219</v>
      </c>
      <c r="K8" s="181">
        <v>80000</v>
      </c>
      <c r="L8" s="80">
        <v>14</v>
      </c>
      <c r="M8" s="80">
        <v>0</v>
      </c>
      <c r="N8" s="80">
        <v>45</v>
      </c>
      <c r="O8" s="91">
        <v>3</v>
      </c>
      <c r="P8" s="92">
        <v>0</v>
      </c>
      <c r="Q8" s="93">
        <f>O8+P8</f>
        <v>3</v>
      </c>
      <c r="R8" s="81">
        <f>IFERROR(Q8/N8,"-")</f>
        <v>0.066666666666667</v>
      </c>
      <c r="S8" s="80">
        <v>1</v>
      </c>
      <c r="T8" s="80">
        <v>0</v>
      </c>
      <c r="U8" s="81">
        <f>IFERROR(T8/(Q8),"-")</f>
        <v>0</v>
      </c>
      <c r="V8" s="82">
        <f>IFERROR(K8/SUM(Q8:Q9),"-")</f>
        <v>2105.2631578947</v>
      </c>
      <c r="W8" s="83">
        <v>1</v>
      </c>
      <c r="X8" s="81">
        <f>IF(Q8=0,"-",W8/Q8)</f>
        <v>0.33333333333333</v>
      </c>
      <c r="Y8" s="186">
        <v>86000</v>
      </c>
      <c r="Z8" s="187">
        <f>IFERROR(Y8/Q8,"-")</f>
        <v>28666.666666667</v>
      </c>
      <c r="AA8" s="187">
        <f>IFERROR(Y8/W8,"-")</f>
        <v>86000</v>
      </c>
      <c r="AB8" s="181">
        <f>SUM(Y8:Y9)-SUM(K8:K9)</f>
        <v>62000</v>
      </c>
      <c r="AC8" s="85">
        <f>SUM(Y8:Y9)/SUM(K8:K9)</f>
        <v>1.775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>
        <v>1</v>
      </c>
      <c r="CA8" s="129">
        <f>IFERROR(BZ8/BX8,"-")</f>
        <v>1</v>
      </c>
      <c r="CB8" s="130">
        <v>86000</v>
      </c>
      <c r="CC8" s="131">
        <f>IFERROR(CB8/BX8,"-")</f>
        <v>86000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86000</v>
      </c>
      <c r="CR8" s="141">
        <v>86000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220</v>
      </c>
      <c r="C9" s="189" t="s">
        <v>168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143</v>
      </c>
      <c r="M9" s="80">
        <v>111</v>
      </c>
      <c r="N9" s="80">
        <v>70</v>
      </c>
      <c r="O9" s="91">
        <v>35</v>
      </c>
      <c r="P9" s="92">
        <v>0</v>
      </c>
      <c r="Q9" s="93">
        <f>O9+P9</f>
        <v>35</v>
      </c>
      <c r="R9" s="81">
        <f>IFERROR(Q9/N9,"-")</f>
        <v>0.5</v>
      </c>
      <c r="S9" s="80">
        <v>2</v>
      </c>
      <c r="T9" s="80">
        <v>6</v>
      </c>
      <c r="U9" s="81">
        <f>IFERROR(T9/(Q9),"-")</f>
        <v>0.17142857142857</v>
      </c>
      <c r="V9" s="82"/>
      <c r="W9" s="83">
        <v>3</v>
      </c>
      <c r="X9" s="81">
        <f>IF(Q9=0,"-",W9/Q9)</f>
        <v>0.085714285714286</v>
      </c>
      <c r="Y9" s="186">
        <v>56000</v>
      </c>
      <c r="Z9" s="187">
        <f>IFERROR(Y9/Q9,"-")</f>
        <v>1600</v>
      </c>
      <c r="AA9" s="187">
        <f>IFERROR(Y9/W9,"-")</f>
        <v>18666.666666667</v>
      </c>
      <c r="AB9" s="181"/>
      <c r="AC9" s="85"/>
      <c r="AD9" s="78"/>
      <c r="AE9" s="94">
        <v>6</v>
      </c>
      <c r="AF9" s="95">
        <f>IF(Q9=0,"",IF(AE9=0,"",(AE9/Q9)))</f>
        <v>0.17142857142857</v>
      </c>
      <c r="AG9" s="94">
        <v>2</v>
      </c>
      <c r="AH9" s="96">
        <f>IFERROR(AG9/AE9,"-")</f>
        <v>0.33333333333333</v>
      </c>
      <c r="AI9" s="97">
        <v>75000</v>
      </c>
      <c r="AJ9" s="98">
        <f>IFERROR(AI9/AE9,"-")</f>
        <v>12500</v>
      </c>
      <c r="AK9" s="99">
        <v>1</v>
      </c>
      <c r="AL9" s="99"/>
      <c r="AM9" s="99">
        <v>1</v>
      </c>
      <c r="AN9" s="100">
        <v>6</v>
      </c>
      <c r="AO9" s="101">
        <f>IF(Q9=0,"",IF(AN9=0,"",(AN9/Q9)))</f>
        <v>0.17142857142857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4</v>
      </c>
      <c r="AX9" s="107">
        <f>IF(Q9=0,"",IF(AW9=0,"",(AW9/Q9)))</f>
        <v>0.11428571428571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0.11428571428571</v>
      </c>
      <c r="BH9" s="112">
        <v>1</v>
      </c>
      <c r="BI9" s="114">
        <f>IFERROR(BH9/BF9,"-")</f>
        <v>0.25</v>
      </c>
      <c r="BJ9" s="115">
        <v>13000</v>
      </c>
      <c r="BK9" s="116">
        <f>IFERROR(BJ9/BF9,"-")</f>
        <v>3250</v>
      </c>
      <c r="BL9" s="117"/>
      <c r="BM9" s="117"/>
      <c r="BN9" s="117">
        <v>1</v>
      </c>
      <c r="BO9" s="119">
        <v>10</v>
      </c>
      <c r="BP9" s="120">
        <f>IF(Q9=0,"",IF(BO9=0,"",(BO9/Q9)))</f>
        <v>0.28571428571429</v>
      </c>
      <c r="BQ9" s="121">
        <v>1</v>
      </c>
      <c r="BR9" s="122">
        <f>IFERROR(BQ9/BO9,"-")</f>
        <v>0.1</v>
      </c>
      <c r="BS9" s="123">
        <v>1500</v>
      </c>
      <c r="BT9" s="124">
        <f>IFERROR(BS9/BO9,"-")</f>
        <v>150</v>
      </c>
      <c r="BU9" s="125">
        <v>1</v>
      </c>
      <c r="BV9" s="125"/>
      <c r="BW9" s="125"/>
      <c r="BX9" s="126">
        <v>4</v>
      </c>
      <c r="BY9" s="127">
        <f>IF(Q9=0,"",IF(BX9=0,"",(BX9/Q9)))</f>
        <v>0.11428571428571</v>
      </c>
      <c r="BZ9" s="128">
        <v>1</v>
      </c>
      <c r="CA9" s="129">
        <f>IFERROR(BZ9/BX9,"-")</f>
        <v>0.25</v>
      </c>
      <c r="CB9" s="130">
        <v>38000</v>
      </c>
      <c r="CC9" s="131">
        <f>IFERROR(CB9/BX9,"-")</f>
        <v>9500</v>
      </c>
      <c r="CD9" s="132"/>
      <c r="CE9" s="132"/>
      <c r="CF9" s="132">
        <v>1</v>
      </c>
      <c r="CG9" s="133">
        <v>1</v>
      </c>
      <c r="CH9" s="134">
        <f>IF(Q9=0,"",IF(CG9=0,"",(CG9/Q9)))</f>
        <v>0.028571428571429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56000</v>
      </c>
      <c r="CR9" s="141">
        <v>70000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18.688</v>
      </c>
      <c r="B10" s="189" t="s">
        <v>221</v>
      </c>
      <c r="C10" s="189" t="s">
        <v>168</v>
      </c>
      <c r="D10" s="189" t="s">
        <v>222</v>
      </c>
      <c r="E10" s="189" t="s">
        <v>210</v>
      </c>
      <c r="F10" s="189" t="s">
        <v>223</v>
      </c>
      <c r="G10" s="189" t="s">
        <v>61</v>
      </c>
      <c r="H10" s="89" t="s">
        <v>224</v>
      </c>
      <c r="I10" s="89" t="s">
        <v>225</v>
      </c>
      <c r="J10" s="89" t="s">
        <v>226</v>
      </c>
      <c r="K10" s="181">
        <v>125000</v>
      </c>
      <c r="L10" s="80">
        <v>152</v>
      </c>
      <c r="M10" s="80">
        <v>0</v>
      </c>
      <c r="N10" s="80">
        <v>548</v>
      </c>
      <c r="O10" s="91">
        <v>77</v>
      </c>
      <c r="P10" s="92">
        <v>4</v>
      </c>
      <c r="Q10" s="93">
        <f>O10+P10</f>
        <v>81</v>
      </c>
      <c r="R10" s="81">
        <f>IFERROR(Q10/N10,"-")</f>
        <v>0.1478102189781</v>
      </c>
      <c r="S10" s="80">
        <v>2</v>
      </c>
      <c r="T10" s="80">
        <v>35</v>
      </c>
      <c r="U10" s="81">
        <f>IFERROR(T10/(Q10),"-")</f>
        <v>0.4320987654321</v>
      </c>
      <c r="V10" s="82">
        <f>IFERROR(K10/SUM(Q10:Q11),"-")</f>
        <v>412.54125412541</v>
      </c>
      <c r="W10" s="83">
        <v>5</v>
      </c>
      <c r="X10" s="81">
        <f>IF(Q10=0,"-",W10/Q10)</f>
        <v>0.061728395061728</v>
      </c>
      <c r="Y10" s="186">
        <v>195000</v>
      </c>
      <c r="Z10" s="187">
        <f>IFERROR(Y10/Q10,"-")</f>
        <v>2407.4074074074</v>
      </c>
      <c r="AA10" s="187">
        <f>IFERROR(Y10/W10,"-")</f>
        <v>39000</v>
      </c>
      <c r="AB10" s="181">
        <f>SUM(Y10:Y11)-SUM(K10:K11)</f>
        <v>2211000</v>
      </c>
      <c r="AC10" s="85">
        <f>SUM(Y10:Y11)/SUM(K10:K11)</f>
        <v>18.688</v>
      </c>
      <c r="AD10" s="78"/>
      <c r="AE10" s="94">
        <v>8</v>
      </c>
      <c r="AF10" s="95">
        <f>IF(Q10=0,"",IF(AE10=0,"",(AE10/Q10)))</f>
        <v>0.098765432098765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25</v>
      </c>
      <c r="AO10" s="101">
        <f>IF(Q10=0,"",IF(AN10=0,"",(AN10/Q10)))</f>
        <v>0.30864197530864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14</v>
      </c>
      <c r="AX10" s="107">
        <f>IF(Q10=0,"",IF(AW10=0,"",(AW10/Q10)))</f>
        <v>0.17283950617284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21</v>
      </c>
      <c r="BG10" s="113">
        <f>IF(Q10=0,"",IF(BF10=0,"",(BF10/Q10)))</f>
        <v>0.25925925925926</v>
      </c>
      <c r="BH10" s="112">
        <v>1</v>
      </c>
      <c r="BI10" s="114">
        <f>IFERROR(BH10/BF10,"-")</f>
        <v>0.047619047619048</v>
      </c>
      <c r="BJ10" s="115">
        <v>10000</v>
      </c>
      <c r="BK10" s="116">
        <f>IFERROR(BJ10/BF10,"-")</f>
        <v>476.19047619048</v>
      </c>
      <c r="BL10" s="117"/>
      <c r="BM10" s="117">
        <v>1</v>
      </c>
      <c r="BN10" s="117"/>
      <c r="BO10" s="119">
        <v>8</v>
      </c>
      <c r="BP10" s="120">
        <f>IF(Q10=0,"",IF(BO10=0,"",(BO10/Q10)))</f>
        <v>0.098765432098765</v>
      </c>
      <c r="BQ10" s="121">
        <v>1</v>
      </c>
      <c r="BR10" s="122">
        <f>IFERROR(BQ10/BO10,"-")</f>
        <v>0.125</v>
      </c>
      <c r="BS10" s="123">
        <v>9000</v>
      </c>
      <c r="BT10" s="124">
        <f>IFERROR(BS10/BO10,"-")</f>
        <v>1125</v>
      </c>
      <c r="BU10" s="125"/>
      <c r="BV10" s="125"/>
      <c r="BW10" s="125">
        <v>1</v>
      </c>
      <c r="BX10" s="126">
        <v>4</v>
      </c>
      <c r="BY10" s="127">
        <f>IF(Q10=0,"",IF(BX10=0,"",(BX10/Q10)))</f>
        <v>0.049382716049383</v>
      </c>
      <c r="BZ10" s="128">
        <v>3</v>
      </c>
      <c r="CA10" s="129">
        <f>IFERROR(BZ10/BX10,"-")</f>
        <v>0.75</v>
      </c>
      <c r="CB10" s="130">
        <v>176000</v>
      </c>
      <c r="CC10" s="131">
        <f>IFERROR(CB10/BX10,"-")</f>
        <v>44000</v>
      </c>
      <c r="CD10" s="132">
        <v>1</v>
      </c>
      <c r="CE10" s="132"/>
      <c r="CF10" s="132">
        <v>2</v>
      </c>
      <c r="CG10" s="133">
        <v>1</v>
      </c>
      <c r="CH10" s="134">
        <f>IF(Q10=0,"",IF(CG10=0,"",(CG10/Q10)))</f>
        <v>0.012345679012346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5</v>
      </c>
      <c r="CQ10" s="141">
        <v>195000</v>
      </c>
      <c r="CR10" s="141">
        <v>143000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227</v>
      </c>
      <c r="C11" s="189" t="s">
        <v>168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702</v>
      </c>
      <c r="M11" s="80">
        <v>473</v>
      </c>
      <c r="N11" s="80">
        <v>460</v>
      </c>
      <c r="O11" s="91">
        <v>220</v>
      </c>
      <c r="P11" s="92">
        <v>2</v>
      </c>
      <c r="Q11" s="93">
        <f>O11+P11</f>
        <v>222</v>
      </c>
      <c r="R11" s="81">
        <f>IFERROR(Q11/N11,"-")</f>
        <v>0.48260869565217</v>
      </c>
      <c r="S11" s="80">
        <v>11</v>
      </c>
      <c r="T11" s="80">
        <v>59</v>
      </c>
      <c r="U11" s="81">
        <f>IFERROR(T11/(Q11),"-")</f>
        <v>0.26576576576577</v>
      </c>
      <c r="V11" s="82"/>
      <c r="W11" s="83">
        <v>8</v>
      </c>
      <c r="X11" s="81">
        <f>IF(Q11=0,"-",W11/Q11)</f>
        <v>0.036036036036036</v>
      </c>
      <c r="Y11" s="186">
        <v>2141000</v>
      </c>
      <c r="Z11" s="187">
        <f>IFERROR(Y11/Q11,"-")</f>
        <v>9644.1441441441</v>
      </c>
      <c r="AA11" s="187">
        <f>IFERROR(Y11/W11,"-")</f>
        <v>267625</v>
      </c>
      <c r="AB11" s="181"/>
      <c r="AC11" s="85"/>
      <c r="AD11" s="78"/>
      <c r="AE11" s="94">
        <v>27</v>
      </c>
      <c r="AF11" s="95">
        <f>IF(Q11=0,"",IF(AE11=0,"",(AE11/Q11)))</f>
        <v>0.12162162162162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44</v>
      </c>
      <c r="AO11" s="101">
        <f>IF(Q11=0,"",IF(AN11=0,"",(AN11/Q11)))</f>
        <v>0.1981981981982</v>
      </c>
      <c r="AP11" s="100">
        <v>2</v>
      </c>
      <c r="AQ11" s="102">
        <f>IFERROR(AP11/AN11,"-")</f>
        <v>0.045454545454545</v>
      </c>
      <c r="AR11" s="103">
        <v>174000</v>
      </c>
      <c r="AS11" s="104">
        <f>IFERROR(AR11/AN11,"-")</f>
        <v>3954.5454545455</v>
      </c>
      <c r="AT11" s="105"/>
      <c r="AU11" s="105"/>
      <c r="AV11" s="105">
        <v>2</v>
      </c>
      <c r="AW11" s="106">
        <v>43</v>
      </c>
      <c r="AX11" s="107">
        <f>IF(Q11=0,"",IF(AW11=0,"",(AW11/Q11)))</f>
        <v>0.19369369369369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49</v>
      </c>
      <c r="BG11" s="113">
        <f>IF(Q11=0,"",IF(BF11=0,"",(BF11/Q11)))</f>
        <v>0.22072072072072</v>
      </c>
      <c r="BH11" s="112">
        <v>2</v>
      </c>
      <c r="BI11" s="114">
        <f>IFERROR(BH11/BF11,"-")</f>
        <v>0.040816326530612</v>
      </c>
      <c r="BJ11" s="115">
        <v>459000</v>
      </c>
      <c r="BK11" s="116">
        <f>IFERROR(BJ11/BF11,"-")</f>
        <v>9367.3469387755</v>
      </c>
      <c r="BL11" s="117"/>
      <c r="BM11" s="117">
        <v>1</v>
      </c>
      <c r="BN11" s="117">
        <v>1</v>
      </c>
      <c r="BO11" s="119">
        <v>51</v>
      </c>
      <c r="BP11" s="120">
        <f>IF(Q11=0,"",IF(BO11=0,"",(BO11/Q11)))</f>
        <v>0.22972972972973</v>
      </c>
      <c r="BQ11" s="121">
        <v>4</v>
      </c>
      <c r="BR11" s="122">
        <f>IFERROR(BQ11/BO11,"-")</f>
        <v>0.07843137254902</v>
      </c>
      <c r="BS11" s="123">
        <v>130000</v>
      </c>
      <c r="BT11" s="124">
        <f>IFERROR(BS11/BO11,"-")</f>
        <v>2549.0196078431</v>
      </c>
      <c r="BU11" s="125"/>
      <c r="BV11" s="125">
        <v>1</v>
      </c>
      <c r="BW11" s="125">
        <v>3</v>
      </c>
      <c r="BX11" s="126">
        <v>5</v>
      </c>
      <c r="BY11" s="127">
        <f>IF(Q11=0,"",IF(BX11=0,"",(BX11/Q11)))</f>
        <v>0.022522522522523</v>
      </c>
      <c r="BZ11" s="128">
        <v>1</v>
      </c>
      <c r="CA11" s="129">
        <f>IFERROR(BZ11/BX11,"-")</f>
        <v>0.2</v>
      </c>
      <c r="CB11" s="130">
        <v>15000</v>
      </c>
      <c r="CC11" s="131">
        <f>IFERROR(CB11/BX11,"-")</f>
        <v>3000</v>
      </c>
      <c r="CD11" s="132"/>
      <c r="CE11" s="132">
        <v>1</v>
      </c>
      <c r="CF11" s="132"/>
      <c r="CG11" s="133">
        <v>3</v>
      </c>
      <c r="CH11" s="134">
        <f>IF(Q11=0,"",IF(CG11=0,"",(CG11/Q11)))</f>
        <v>0.013513513513514</v>
      </c>
      <c r="CI11" s="135">
        <v>1</v>
      </c>
      <c r="CJ11" s="136">
        <f>IFERROR(CI11/CG11,"-")</f>
        <v>0.33333333333333</v>
      </c>
      <c r="CK11" s="137">
        <v>1368000</v>
      </c>
      <c r="CL11" s="138">
        <f>IFERROR(CK11/CG11,"-")</f>
        <v>456000</v>
      </c>
      <c r="CM11" s="139"/>
      <c r="CN11" s="139"/>
      <c r="CO11" s="139">
        <v>1</v>
      </c>
      <c r="CP11" s="140">
        <v>8</v>
      </c>
      <c r="CQ11" s="141">
        <v>2141000</v>
      </c>
      <c r="CR11" s="141">
        <v>1368000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7.0589743589744</v>
      </c>
      <c r="B14" s="39"/>
      <c r="C14" s="39"/>
      <c r="D14" s="39"/>
      <c r="E14" s="39"/>
      <c r="F14" s="39"/>
      <c r="G14" s="39"/>
      <c r="H14" s="40" t="s">
        <v>228</v>
      </c>
      <c r="I14" s="40"/>
      <c r="J14" s="40"/>
      <c r="K14" s="184">
        <f>SUM(K6:K13)</f>
        <v>390000</v>
      </c>
      <c r="L14" s="41">
        <f>SUM(L6:L13)</f>
        <v>1338</v>
      </c>
      <c r="M14" s="41">
        <f>SUM(M6:M13)</f>
        <v>788</v>
      </c>
      <c r="N14" s="41">
        <f>SUM(N6:N13)</f>
        <v>1548</v>
      </c>
      <c r="O14" s="41">
        <f>SUM(O6:O13)</f>
        <v>439</v>
      </c>
      <c r="P14" s="41">
        <f>SUM(P6:P13)</f>
        <v>7</v>
      </c>
      <c r="Q14" s="41">
        <f>SUM(Q6:Q13)</f>
        <v>446</v>
      </c>
      <c r="R14" s="42">
        <f>IFERROR(Q14/N14,"-")</f>
        <v>0.28811369509044</v>
      </c>
      <c r="S14" s="77">
        <f>SUM(S6:S13)</f>
        <v>20</v>
      </c>
      <c r="T14" s="77">
        <f>SUM(T6:T13)</f>
        <v>124</v>
      </c>
      <c r="U14" s="42">
        <f>IFERROR(S14/Q14,"-")</f>
        <v>0.044843049327354</v>
      </c>
      <c r="V14" s="43">
        <f>IFERROR(K14/Q14,"-")</f>
        <v>874.43946188341</v>
      </c>
      <c r="W14" s="44">
        <f>SUM(W6:W13)</f>
        <v>23</v>
      </c>
      <c r="X14" s="42">
        <f>IFERROR(W14/Q14,"-")</f>
        <v>0.051569506726457</v>
      </c>
      <c r="Y14" s="184">
        <f>SUM(Y6:Y13)</f>
        <v>2753000</v>
      </c>
      <c r="Z14" s="184">
        <f>IFERROR(Y14/Q14,"-")</f>
        <v>6172.6457399103</v>
      </c>
      <c r="AA14" s="184">
        <f>IFERROR(Y14/W14,"-")</f>
        <v>119695.65217391</v>
      </c>
      <c r="AB14" s="184">
        <f>Y14-K14</f>
        <v>2363000</v>
      </c>
      <c r="AC14" s="46">
        <f>Y14/K14</f>
        <v>7.0589743589744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229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0.20977011494253</v>
      </c>
      <c r="B6" s="189" t="s">
        <v>233</v>
      </c>
      <c r="C6" s="189" t="s">
        <v>234</v>
      </c>
      <c r="D6" s="189"/>
      <c r="E6" s="189"/>
      <c r="F6" s="89" t="s">
        <v>235</v>
      </c>
      <c r="G6" s="89" t="s">
        <v>236</v>
      </c>
      <c r="H6" s="181">
        <v>174000</v>
      </c>
      <c r="I6" s="84">
        <v>3000</v>
      </c>
      <c r="J6" s="80">
        <v>92</v>
      </c>
      <c r="K6" s="80">
        <v>0</v>
      </c>
      <c r="L6" s="80">
        <v>269</v>
      </c>
      <c r="M6" s="93">
        <v>58</v>
      </c>
      <c r="N6" s="144">
        <v>47</v>
      </c>
      <c r="O6" s="81">
        <f>IFERROR(M6/L6,"-")</f>
        <v>0.21561338289963</v>
      </c>
      <c r="P6" s="80">
        <v>1</v>
      </c>
      <c r="Q6" s="80">
        <v>30</v>
      </c>
      <c r="R6" s="81">
        <f>IFERROR(P6/M6,"-")</f>
        <v>0.017241379310345</v>
      </c>
      <c r="S6" s="82">
        <f>IFERROR(H6/SUM(M6:M6),"-")</f>
        <v>3000</v>
      </c>
      <c r="T6" s="83">
        <v>6</v>
      </c>
      <c r="U6" s="81">
        <f>IF(M6=0,"-",T6/M6)</f>
        <v>0.10344827586207</v>
      </c>
      <c r="V6" s="186">
        <v>36500</v>
      </c>
      <c r="W6" s="187">
        <f>IFERROR(V6/M6,"-")</f>
        <v>629.31034482759</v>
      </c>
      <c r="X6" s="187">
        <f>IFERROR(V6/T6,"-")</f>
        <v>6083.3333333333</v>
      </c>
      <c r="Y6" s="181">
        <f>SUM(V6:V6)-SUM(H6:H6)</f>
        <v>-137500</v>
      </c>
      <c r="Z6" s="85">
        <f>SUM(V6:V6)/SUM(H6:H6)</f>
        <v>0.20977011494253</v>
      </c>
      <c r="AA6" s="78"/>
      <c r="AB6" s="94">
        <v>11</v>
      </c>
      <c r="AC6" s="95">
        <f>IF(M6=0,"",IF(AB6=0,"",(AB6/M6)))</f>
        <v>0.18965517241379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10</v>
      </c>
      <c r="AL6" s="101">
        <f>IF(M6=0,"",IF(AK6=0,"",(AK6/M6)))</f>
        <v>0.17241379310345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8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13</v>
      </c>
      <c r="BD6" s="113">
        <f>IF(M6=0,"",IF(BC6=0,"",(BC6/M6)))</f>
        <v>0.22413793103448</v>
      </c>
      <c r="BE6" s="112">
        <v>1</v>
      </c>
      <c r="BF6" s="114">
        <f>IFERROR(BE6/BC6,"-")</f>
        <v>0.076923076923077</v>
      </c>
      <c r="BG6" s="115">
        <v>3000</v>
      </c>
      <c r="BH6" s="116">
        <f>IFERROR(BG6/BC6,"-")</f>
        <v>230.76923076923</v>
      </c>
      <c r="BI6" s="117">
        <v>1</v>
      </c>
      <c r="BJ6" s="117"/>
      <c r="BK6" s="117">
        <v>11</v>
      </c>
      <c r="BL6" s="119"/>
      <c r="BM6" s="120">
        <f>IF(M6=0,"",IF(BK6=0,"",(BK6/M6)))</f>
        <v>0.18965517241379</v>
      </c>
      <c r="BN6" s="121">
        <v>3</v>
      </c>
      <c r="BO6" s="122">
        <f>IFERROR(BN6/BK6,"-")</f>
        <v>0.27272727272727</v>
      </c>
      <c r="BP6" s="123">
        <v>19500</v>
      </c>
      <c r="BQ6" s="124">
        <f>IFERROR(BP6/BK6,"-")</f>
        <v>1772.7272727273</v>
      </c>
      <c r="BR6" s="125">
        <v>2</v>
      </c>
      <c r="BS6" s="125"/>
      <c r="BT6" s="125">
        <v>1</v>
      </c>
      <c r="BU6" s="126">
        <v>4</v>
      </c>
      <c r="BV6" s="127">
        <f>IF(M6=0,"",IF(BU6=0,"",(BU6/M6)))</f>
        <v>0.068965517241379</v>
      </c>
      <c r="BW6" s="128">
        <v>2</v>
      </c>
      <c r="BX6" s="129">
        <f>IFERROR(BW6/BU6,"-")</f>
        <v>0.5</v>
      </c>
      <c r="BY6" s="130">
        <v>14000</v>
      </c>
      <c r="BZ6" s="131">
        <f>IFERROR(BY6/BU6,"-")</f>
        <v>3500</v>
      </c>
      <c r="CA6" s="132">
        <v>1</v>
      </c>
      <c r="CB6" s="132">
        <v>1</v>
      </c>
      <c r="CC6" s="132"/>
      <c r="CD6" s="133">
        <v>1</v>
      </c>
      <c r="CE6" s="134">
        <f>IF(M6=0,"",IF(CD6=0,"",(CD6/M6)))</f>
        <v>0.017241379310345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6</v>
      </c>
      <c r="CN6" s="141">
        <v>36500</v>
      </c>
      <c r="CO6" s="141">
        <v>13000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237</v>
      </c>
      <c r="G9" s="40"/>
      <c r="H9" s="184"/>
      <c r="I9" s="45"/>
      <c r="J9" s="41">
        <f>SUM(J6:J8)</f>
        <v>92</v>
      </c>
      <c r="K9" s="41">
        <f>SUM(K6:K8)</f>
        <v>0</v>
      </c>
      <c r="L9" s="41">
        <f>SUM(L6:L8)</f>
        <v>269</v>
      </c>
      <c r="M9" s="41">
        <f>SUM(M6:M8)</f>
        <v>58</v>
      </c>
      <c r="N9" s="41">
        <f>SUM(N6:N8)</f>
        <v>47</v>
      </c>
      <c r="O9" s="42">
        <f>IFERROR(M9/L9,"-")</f>
        <v>0.21561338289963</v>
      </c>
      <c r="P9" s="77">
        <f>SUM(P6:P8)</f>
        <v>1</v>
      </c>
      <c r="Q9" s="77">
        <f>SUM(Q6:Q8)</f>
        <v>30</v>
      </c>
      <c r="R9" s="42">
        <f>IFERROR(P9/M9,"-")</f>
        <v>0.017241379310345</v>
      </c>
      <c r="S9" s="43">
        <f>IFERROR(H9/M9,"-")</f>
        <v>0</v>
      </c>
      <c r="T9" s="44">
        <f>SUM(T6:T8)</f>
        <v>6</v>
      </c>
      <c r="U9" s="42">
        <f>IFERROR(T9/M9,"-")</f>
        <v>0.10344827586207</v>
      </c>
      <c r="V9" s="184">
        <f>SUM(V6:V8)</f>
        <v>36500</v>
      </c>
      <c r="W9" s="184">
        <f>IFERROR(V9/M9,"-")</f>
        <v>629.31034482759</v>
      </c>
      <c r="X9" s="184">
        <f>IFERROR(V9/T9,"-")</f>
        <v>6083.3333333333</v>
      </c>
      <c r="Y9" s="184">
        <f>V9-H9</f>
        <v>36500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239</v>
      </c>
      <c r="C6" s="189" t="s">
        <v>240</v>
      </c>
      <c r="D6" s="189" t="s">
        <v>241</v>
      </c>
      <c r="E6" s="189" t="s">
        <v>61</v>
      </c>
      <c r="F6" s="89" t="s">
        <v>242</v>
      </c>
      <c r="G6" s="89" t="s">
        <v>236</v>
      </c>
      <c r="H6" s="181">
        <v>0</v>
      </c>
      <c r="I6" s="80">
        <v>0</v>
      </c>
      <c r="J6" s="80">
        <v>0</v>
      </c>
      <c r="K6" s="80">
        <v>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30"/>
      <c r="B7" s="86"/>
      <c r="C7" s="86"/>
      <c r="D7" s="87"/>
      <c r="E7" s="88"/>
      <c r="F7" s="89"/>
      <c r="G7" s="89"/>
      <c r="H7" s="182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8"/>
      <c r="U7" s="188"/>
      <c r="V7" s="188"/>
      <c r="W7" s="188"/>
      <c r="X7" s="33"/>
      <c r="Y7" s="58"/>
      <c r="Z7" s="62"/>
      <c r="AA7" s="63"/>
      <c r="AB7" s="62"/>
      <c r="AC7" s="66"/>
      <c r="AD7" s="67"/>
      <c r="AE7" s="68"/>
      <c r="AF7" s="69"/>
      <c r="AG7" s="69"/>
      <c r="AH7" s="69"/>
      <c r="AI7" s="62"/>
      <c r="AJ7" s="63"/>
      <c r="AK7" s="62"/>
      <c r="AL7" s="66"/>
      <c r="AM7" s="67"/>
      <c r="AN7" s="68"/>
      <c r="AO7" s="69"/>
      <c r="AP7" s="69"/>
      <c r="AQ7" s="69"/>
      <c r="AR7" s="62"/>
      <c r="AS7" s="63"/>
      <c r="AT7" s="62"/>
      <c r="AU7" s="66"/>
      <c r="AV7" s="67"/>
      <c r="AW7" s="68"/>
      <c r="AX7" s="69"/>
      <c r="AY7" s="69"/>
      <c r="AZ7" s="69"/>
      <c r="BA7" s="62"/>
      <c r="BB7" s="63"/>
      <c r="BC7" s="62"/>
      <c r="BD7" s="66"/>
      <c r="BE7" s="67"/>
      <c r="BF7" s="68"/>
      <c r="BG7" s="69"/>
      <c r="BH7" s="69"/>
      <c r="BI7" s="69"/>
      <c r="BJ7" s="64"/>
      <c r="BK7" s="65"/>
      <c r="BL7" s="62"/>
      <c r="BM7" s="66"/>
      <c r="BN7" s="67"/>
      <c r="BO7" s="68"/>
      <c r="BP7" s="69"/>
      <c r="BQ7" s="69"/>
      <c r="BR7" s="69"/>
      <c r="BS7" s="64"/>
      <c r="BT7" s="65"/>
      <c r="BU7" s="62"/>
      <c r="BV7" s="66"/>
      <c r="BW7" s="67"/>
      <c r="BX7" s="68"/>
      <c r="BY7" s="69"/>
      <c r="BZ7" s="69"/>
      <c r="CA7" s="69"/>
      <c r="CB7" s="64"/>
      <c r="CC7" s="65"/>
      <c r="CD7" s="62"/>
      <c r="CE7" s="66"/>
      <c r="CF7" s="67"/>
      <c r="CG7" s="68"/>
      <c r="CH7" s="69"/>
      <c r="CI7" s="69"/>
      <c r="CJ7" s="69"/>
      <c r="CK7" s="70"/>
      <c r="CL7" s="67"/>
      <c r="CM7" s="67"/>
      <c r="CN7" s="67"/>
      <c r="CO7" s="71"/>
    </row>
    <row r="8" spans="1:95">
      <c r="A8" s="30"/>
      <c r="B8" s="37"/>
      <c r="C8" s="37"/>
      <c r="D8" s="31"/>
      <c r="E8" s="31"/>
      <c r="F8" s="36"/>
      <c r="G8" s="74"/>
      <c r="H8" s="183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60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19">
        <f>Z9</f>
        <v/>
      </c>
      <c r="B9" s="41"/>
      <c r="C9" s="41"/>
      <c r="D9" s="41"/>
      <c r="E9" s="41"/>
      <c r="F9" s="40" t="s">
        <v>243</v>
      </c>
      <c r="G9" s="40"/>
      <c r="H9" s="184"/>
      <c r="I9" s="41">
        <f>SUM(I6:I8)</f>
        <v>0</v>
      </c>
      <c r="J9" s="41">
        <f>SUM(J6:J8)</f>
        <v>0</v>
      </c>
      <c r="K9" s="41">
        <f>SUM(K6:K8)</f>
        <v>2</v>
      </c>
      <c r="L9" s="41">
        <f>SUM(L6:L8)</f>
        <v>0</v>
      </c>
      <c r="M9" s="42">
        <f>IFERROR(L9/K9,"-")</f>
        <v>0</v>
      </c>
      <c r="N9" s="77">
        <f>SUM(N6:N8)</f>
        <v>0</v>
      </c>
      <c r="O9" s="77">
        <f>SUM(O6:O8)</f>
        <v>0</v>
      </c>
      <c r="P9" s="42" t="str">
        <f>IFERROR(N9/L9,"-")</f>
        <v>-</v>
      </c>
      <c r="Q9" s="43" t="str">
        <f>IFERROR(H9/L9,"-")</f>
        <v>-</v>
      </c>
      <c r="R9" s="44">
        <f>SUM(R6:R8)</f>
        <v>0</v>
      </c>
      <c r="S9" s="42" t="str">
        <f>IFERROR(R9/L9,"-")</f>
        <v>-</v>
      </c>
      <c r="T9" s="184">
        <f>SUM(T6:T8)</f>
        <v>0</v>
      </c>
      <c r="U9" s="184" t="str">
        <f>IFERROR(T9/L9,"-")</f>
        <v>-</v>
      </c>
      <c r="V9" s="184" t="str">
        <f>IFERROR(T9/R9,"-")</f>
        <v>-</v>
      </c>
      <c r="W9" s="184">
        <f>T9-H9</f>
        <v>0</v>
      </c>
      <c r="X9" s="46" t="str">
        <f>T9/H9</f>
        <v>0</v>
      </c>
      <c r="Y9" s="59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