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<sst xmlns="http://schemas.openxmlformats.org/spreadsheetml/2006/main" uniqueCount="75">
  <si>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05月</t>
  </si>
  <si>
    <t>どきどき</t>
  </si>
  <si>
    <t>最終更新日</t>
  </si>
  <si>
    <t>05月10日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</si>
  <si>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</si>
  <si>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</si>
  <si>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</si>
  <si>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</si>
  <si>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</si>
  <si>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</si>
  <si>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</si>
  <si>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</si>
  <si>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</si>
  <si>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</si>
  <si>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</si>
  <si>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</si>
  <si>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</si>
  <si>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</si>
  <si>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</si>
  <si>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</si>
  <si>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</si>
  <si>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</si>
  <si>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</si>
  <si>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</si>
  <si>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</si>
  <si>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</si>
  <si>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</si>
  <si>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</si>
  <si>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</si>
  <si>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</si>
  <si>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</si>
  <si>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</si>
  <si>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</si>
  <si>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</si>
  <si>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</si>
  <si>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</si>
  <si>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</si>
  <si>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</si>
  <si>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</si>
  <si>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</si>
  <si>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</si>
  <si>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</si>
  <si>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</si>
  <si>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</si>
  <si>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</si>
  <si>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</si>
  <si>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</si>
  <si>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</si>
  <si>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</si>
  <si>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</si>
  <si>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</si>
  <si>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</si>
  <si>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</si>
  <si>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</si>
  <si>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aa013</t>
  </si>
  <si>
    <t>ADIT</t>
  </si>
  <si>
    <t>MDメルマガ</t>
  </si>
  <si>
    <t>5/1～5/31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</si>
  <si>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</si>
  <si>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</si>
  <si>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</si>
  <si>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</si>
  <si>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</si>
  <si>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</si>
  <si>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</si>
  <si>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</si>
  <si>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</si>
  <si>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</si>
  <si>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</si>
  <si>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</si>
  <si>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</si>
  <si>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</si>
  <si>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adli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</si>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</sst>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/>
      <c r="F6" s="69" t="s">
        <v>56</v>
      </c>
      <c r="G6" s="69" t="s">
        <v>57</v>
      </c>
      <c r="H6" s="159">
        <v>0</v>
      </c>
      <c r="I6" s="64">
        <v>1900</v>
      </c>
      <c r="J6" s="60">
        <v>0</v>
      </c>
      <c r="K6" s="60">
        <v>0</v>
      </c>
      <c r="L6" s="60">
        <v>166</v>
      </c>
      <c r="M6" s="71">
        <v>0</v>
      </c>
      <c r="N6" s="122">
        <v>0</v>
      </c>
      <c r="O6" s="61">
        <f>IFERROR(M6/L6,"-")</f>
        <v>0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58</v>
      </c>
      <c r="C7" s="167" t="s">
        <v>55</v>
      </c>
      <c r="D7" s="167"/>
      <c r="E7" s="167" t="s">
        <v>59</v>
      </c>
      <c r="F7" s="69" t="s">
        <v>60</v>
      </c>
      <c r="G7" s="69" t="s">
        <v>57</v>
      </c>
      <c r="H7" s="159">
        <v>0</v>
      </c>
      <c r="I7" s="64">
        <v>2000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59</v>
      </c>
      <c r="F8" s="69" t="s">
        <v>62</v>
      </c>
      <c r="G8" s="69" t="s">
        <v>57</v>
      </c>
      <c r="H8" s="159">
        <v>0</v>
      </c>
      <c r="I8" s="64">
        <v>2000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59</v>
      </c>
      <c r="F9" s="69" t="s">
        <v>64</v>
      </c>
      <c r="G9" s="69" t="s">
        <v>57</v>
      </c>
      <c r="H9" s="159">
        <v>0</v>
      </c>
      <c r="I9" s="64">
        <v>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59</v>
      </c>
      <c r="F10" s="69" t="s">
        <v>64</v>
      </c>
      <c r="G10" s="69" t="s">
        <v>57</v>
      </c>
      <c r="H10" s="159">
        <v>0</v>
      </c>
      <c r="I10" s="64">
        <v>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66</v>
      </c>
      <c r="G13" s="23"/>
      <c r="H13" s="162"/>
      <c r="I13" s="28"/>
      <c r="J13" s="24">
        <f>SUM(J6:J12)</f>
        <v>0</v>
      </c>
      <c r="K13" s="24">
        <f>SUM(K6:K12)</f>
        <v>0</v>
      </c>
      <c r="L13" s="24">
        <f>SUM(L6:L12)</f>
        <v>166</v>
      </c>
      <c r="M13" s="24">
        <f>SUM(M6:M12)</f>
        <v>0</v>
      </c>
      <c r="N13" s="24">
        <f>SUM(N6:N12)</f>
        <v>0</v>
      </c>
      <c r="O13" s="25">
        <f>IFERROR(M13/L13,"-")</f>
        <v>0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67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0.65456271119875</v>
      </c>
      <c r="B6" s="167" t="s">
        <v>68</v>
      </c>
      <c r="C6" s="167" t="s">
        <v>55</v>
      </c>
      <c r="D6" s="167"/>
      <c r="E6" s="167"/>
      <c r="F6" s="69" t="s">
        <v>69</v>
      </c>
      <c r="G6" s="69" t="s">
        <v>57</v>
      </c>
      <c r="H6" s="159">
        <v>244438</v>
      </c>
      <c r="I6" s="60">
        <v>474</v>
      </c>
      <c r="J6" s="60">
        <v>0</v>
      </c>
      <c r="K6" s="60">
        <v>9436</v>
      </c>
      <c r="L6" s="71">
        <v>154</v>
      </c>
      <c r="M6" s="61">
        <f>IFERROR(L6/K6,"-")</f>
        <v>0.016320474777448</v>
      </c>
      <c r="N6" s="60">
        <v>146</v>
      </c>
      <c r="O6" s="60">
        <v>20</v>
      </c>
      <c r="P6" s="61">
        <f>IFERROR(N6/(L6),"-")</f>
        <v>0.94805194805195</v>
      </c>
      <c r="Q6" s="62">
        <f>IFERROR(H6/SUM(L6:L6),"-")</f>
        <v>1587.2597402597</v>
      </c>
      <c r="R6" s="63">
        <v>10</v>
      </c>
      <c r="S6" s="61">
        <f>IF(L6=0,"-",R6/L6)</f>
        <v>0.064935064935065</v>
      </c>
      <c r="T6" s="164">
        <v>160000</v>
      </c>
      <c r="U6" s="165">
        <f>IFERROR(T6/L6,"-")</f>
        <v>1038.961038961</v>
      </c>
      <c r="V6" s="165">
        <f>IFERROR(T6/R6,"-")</f>
        <v>16000</v>
      </c>
      <c r="W6" s="159">
        <f>SUM(T6:T6)-SUM(H6:H6)</f>
        <v>-84438</v>
      </c>
      <c r="X6" s="65">
        <f>SUM(T6:T6)/SUM(H6:H6)</f>
        <v>0.65456271119875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/>
      <c r="AJ6" s="79">
        <f>IF(L6=0,"",IF(AI6=0,"",(AI6/L6)))</f>
        <v>0</v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>
        <v>1</v>
      </c>
      <c r="AS6" s="85">
        <f>IF(L6=0,"",IF(AR6=0,"",(AR6/L6)))</f>
        <v>0.0064935064935065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4</v>
      </c>
      <c r="BB6" s="91">
        <f>IF(L6=0,"",IF(BA6=0,"",(BA6/L6)))</f>
        <v>0.025974025974026</v>
      </c>
      <c r="BC6" s="90"/>
      <c r="BD6" s="92">
        <f>IFERROR(BC6/BA6,"-")</f>
        <v>0</v>
      </c>
      <c r="BE6" s="93"/>
      <c r="BF6" s="94">
        <f>IFERROR(BE6/BA6,"-")</f>
        <v>0</v>
      </c>
      <c r="BG6" s="95"/>
      <c r="BH6" s="95"/>
      <c r="BI6" s="95"/>
      <c r="BJ6" s="97">
        <v>45</v>
      </c>
      <c r="BK6" s="98">
        <f>IF(L6=0,"",IF(BJ6=0,"",(BJ6/L6)))</f>
        <v>0.29220779220779</v>
      </c>
      <c r="BL6" s="99">
        <v>7</v>
      </c>
      <c r="BM6" s="100">
        <f>IFERROR(BL6/BJ6,"-")</f>
        <v>0.15555555555556</v>
      </c>
      <c r="BN6" s="101">
        <v>106000</v>
      </c>
      <c r="BO6" s="102">
        <f>IFERROR(BN6/BJ6,"-")</f>
        <v>2355.5555555556</v>
      </c>
      <c r="BP6" s="103">
        <v>3</v>
      </c>
      <c r="BQ6" s="103">
        <v>1</v>
      </c>
      <c r="BR6" s="103">
        <v>3</v>
      </c>
      <c r="BS6" s="104">
        <v>77</v>
      </c>
      <c r="BT6" s="105">
        <f>IF(L6=0,"",IF(BS6=0,"",(BS6/L6)))</f>
        <v>0.5</v>
      </c>
      <c r="BU6" s="106">
        <v>3</v>
      </c>
      <c r="BV6" s="107">
        <f>IFERROR(BU6/BS6,"-")</f>
        <v>0.038961038961039</v>
      </c>
      <c r="BW6" s="108">
        <v>54000</v>
      </c>
      <c r="BX6" s="109">
        <f>IFERROR(BW6/BS6,"-")</f>
        <v>701.2987012987</v>
      </c>
      <c r="BY6" s="110">
        <v>1</v>
      </c>
      <c r="BZ6" s="110">
        <v>1</v>
      </c>
      <c r="CA6" s="110">
        <v>1</v>
      </c>
      <c r="CB6" s="111">
        <v>27</v>
      </c>
      <c r="CC6" s="112">
        <f>IF(L6=0,"",IF(CB6=0,"",(CB6/L6)))</f>
        <v>0.17532467532468</v>
      </c>
      <c r="CD6" s="113"/>
      <c r="CE6" s="114">
        <f>IFERROR(CD6/CB6,"-")</f>
        <v>0</v>
      </c>
      <c r="CF6" s="115"/>
      <c r="CG6" s="116">
        <f>IFERROR(CF6/CB6,"-")</f>
        <v>0</v>
      </c>
      <c r="CH6" s="117"/>
      <c r="CI6" s="117"/>
      <c r="CJ6" s="117"/>
      <c r="CK6" s="118">
        <v>10</v>
      </c>
      <c r="CL6" s="119">
        <v>160000</v>
      </c>
      <c r="CM6" s="119">
        <v>48000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70</v>
      </c>
      <c r="C7" s="167" t="s">
        <v>55</v>
      </c>
      <c r="D7" s="167"/>
      <c r="E7" s="167"/>
      <c r="F7" s="69" t="s">
        <v>71</v>
      </c>
      <c r="G7" s="69" t="s">
        <v>57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>
        <f>X8</f>
        <v>0.62028582770941</v>
      </c>
      <c r="B8" s="167" t="s">
        <v>72</v>
      </c>
      <c r="C8" s="167" t="s">
        <v>55</v>
      </c>
      <c r="D8" s="167"/>
      <c r="E8" s="167"/>
      <c r="F8" s="69" t="s">
        <v>73</v>
      </c>
      <c r="G8" s="69" t="s">
        <v>57</v>
      </c>
      <c r="H8" s="159">
        <v>40304</v>
      </c>
      <c r="I8" s="60">
        <v>94</v>
      </c>
      <c r="J8" s="60">
        <v>0</v>
      </c>
      <c r="K8" s="60">
        <v>5281</v>
      </c>
      <c r="L8" s="71">
        <v>34</v>
      </c>
      <c r="M8" s="61">
        <f>IFERROR(L8/K8,"-")</f>
        <v>0.0064381745881462</v>
      </c>
      <c r="N8" s="60">
        <v>32</v>
      </c>
      <c r="O8" s="60">
        <v>1</v>
      </c>
      <c r="P8" s="61">
        <f>IFERROR(N8/(L8),"-")</f>
        <v>0.94117647058824</v>
      </c>
      <c r="Q8" s="62">
        <f>IFERROR(H8/SUM(L8:L8),"-")</f>
        <v>1185.4117647059</v>
      </c>
      <c r="R8" s="63">
        <v>5</v>
      </c>
      <c r="S8" s="61">
        <f>IF(L8=0,"-",R8/L8)</f>
        <v>0.14705882352941</v>
      </c>
      <c r="T8" s="164">
        <v>25000</v>
      </c>
      <c r="U8" s="165">
        <f>IFERROR(T8/L8,"-")</f>
        <v>735.29411764706</v>
      </c>
      <c r="V8" s="165">
        <f>IFERROR(T8/R8,"-")</f>
        <v>5000</v>
      </c>
      <c r="W8" s="159">
        <f>SUM(T8:T8)-SUM(H8:H8)</f>
        <v>-15304</v>
      </c>
      <c r="X8" s="65">
        <f>SUM(T8:T8)/SUM(H8:H8)</f>
        <v>0.62028582770941</v>
      </c>
      <c r="Y8" s="58"/>
      <c r="Z8" s="72"/>
      <c r="AA8" s="73">
        <f>IF(L8=0,"",IF(Z8=0,"",(Z8/L8)))</f>
        <v>0</v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>
        <f>IF(L8=0,"",IF(AI8=0,"",(AI8/L8)))</f>
        <v>0</v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>
        <f>IF(L8=0,"",IF(AR8=0,"",(AR8/L8)))</f>
        <v>0</v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>
        <v>2</v>
      </c>
      <c r="BB8" s="91">
        <f>IF(L8=0,"",IF(BA8=0,"",(BA8/L8)))</f>
        <v>0.058823529411765</v>
      </c>
      <c r="BC8" s="90">
        <v>1</v>
      </c>
      <c r="BD8" s="92">
        <f>IFERROR(BC8/BA8,"-")</f>
        <v>0.5</v>
      </c>
      <c r="BE8" s="93">
        <v>3000</v>
      </c>
      <c r="BF8" s="94">
        <f>IFERROR(BE8/BA8,"-")</f>
        <v>1500</v>
      </c>
      <c r="BG8" s="95">
        <v>1</v>
      </c>
      <c r="BH8" s="95"/>
      <c r="BI8" s="95"/>
      <c r="BJ8" s="97">
        <v>12</v>
      </c>
      <c r="BK8" s="98">
        <f>IF(L8=0,"",IF(BJ8=0,"",(BJ8/L8)))</f>
        <v>0.35294117647059</v>
      </c>
      <c r="BL8" s="99"/>
      <c r="BM8" s="100">
        <f>IFERROR(BL8/BJ8,"-")</f>
        <v>0</v>
      </c>
      <c r="BN8" s="101"/>
      <c r="BO8" s="102">
        <f>IFERROR(BN8/BJ8,"-")</f>
        <v>0</v>
      </c>
      <c r="BP8" s="103"/>
      <c r="BQ8" s="103"/>
      <c r="BR8" s="103"/>
      <c r="BS8" s="104">
        <v>13</v>
      </c>
      <c r="BT8" s="105">
        <f>IF(L8=0,"",IF(BS8=0,"",(BS8/L8)))</f>
        <v>0.38235294117647</v>
      </c>
      <c r="BU8" s="106">
        <v>3</v>
      </c>
      <c r="BV8" s="107">
        <f>IFERROR(BU8/BS8,"-")</f>
        <v>0.23076923076923</v>
      </c>
      <c r="BW8" s="108">
        <v>16000</v>
      </c>
      <c r="BX8" s="109">
        <f>IFERROR(BW8/BS8,"-")</f>
        <v>1230.7692307692</v>
      </c>
      <c r="BY8" s="110">
        <v>2</v>
      </c>
      <c r="BZ8" s="110">
        <v>1</v>
      </c>
      <c r="CA8" s="110"/>
      <c r="CB8" s="111">
        <v>7</v>
      </c>
      <c r="CC8" s="112">
        <f>IF(L8=0,"",IF(CB8=0,"",(CB8/L8)))</f>
        <v>0.20588235294118</v>
      </c>
      <c r="CD8" s="113">
        <v>1</v>
      </c>
      <c r="CE8" s="114">
        <f>IFERROR(CD8/CB8,"-")</f>
        <v>0.14285714285714</v>
      </c>
      <c r="CF8" s="115">
        <v>6000</v>
      </c>
      <c r="CG8" s="116">
        <f>IFERROR(CF8/CB8,"-")</f>
        <v>857.14285714286</v>
      </c>
      <c r="CH8" s="117"/>
      <c r="CI8" s="117">
        <v>1</v>
      </c>
      <c r="CJ8" s="117"/>
      <c r="CK8" s="118">
        <v>5</v>
      </c>
      <c r="CL8" s="119">
        <v>25000</v>
      </c>
      <c r="CM8" s="119">
        <v>8000</v>
      </c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74</v>
      </c>
      <c r="G11" s="23"/>
      <c r="H11" s="162"/>
      <c r="I11" s="24">
        <f>SUM(I6:I10)</f>
        <v>568</v>
      </c>
      <c r="J11" s="24">
        <f>SUM(J6:J10)</f>
        <v>0</v>
      </c>
      <c r="K11" s="24">
        <f>SUM(K6:K10)</f>
        <v>14717</v>
      </c>
      <c r="L11" s="24">
        <f>SUM(L6:L10)</f>
        <v>188</v>
      </c>
      <c r="M11" s="25">
        <f>IFERROR(L11/K11,"-")</f>
        <v>0.012774342596997</v>
      </c>
      <c r="N11" s="57">
        <f>SUM(N6:N10)</f>
        <v>178</v>
      </c>
      <c r="O11" s="57">
        <f>SUM(O6:O10)</f>
        <v>21</v>
      </c>
      <c r="P11" s="25">
        <f>IFERROR(N11/L11,"-")</f>
        <v>0.9468085106383</v>
      </c>
      <c r="Q11" s="26">
        <f>IFERROR(H11/L11,"-")</f>
        <v>0</v>
      </c>
      <c r="R11" s="27">
        <f>SUM(R6:R10)</f>
        <v>15</v>
      </c>
      <c r="S11" s="25">
        <f>IFERROR(R11/L11,"-")</f>
        <v>0.079787234042553</v>
      </c>
      <c r="T11" s="162">
        <f>SUM(T6:T10)</f>
        <v>185000</v>
      </c>
      <c r="U11" s="162">
        <f>IFERROR(T11/L11,"-")</f>
        <v>984.04255319149</v>
      </c>
      <c r="V11" s="162">
        <f>IFERROR(T11/R11,"-")</f>
        <v>12333.333333333</v>
      </c>
      <c r="W11" s="162">
        <f>T11-H11</f>
        <v>185000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