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<sst xmlns="http://schemas.openxmlformats.org/spreadsheetml/2006/main" uniqueCount="112">
  <si>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12月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</si>
  <si>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</si>
  <si>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</si>
  <si>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</si>
  <si>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</si>
  <si>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</si>
  <si>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</si>
  <si>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</si>
  <si>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</si>
  <si>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</si>
  <si>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</si>
  <si>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</si>
  <si>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</si>
  <si>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</si>
  <si>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</si>
  <si>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</si>
  <si>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</si>
  <si>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</si>
  <si>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</si>
  <si>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</si>
  <si>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</si>
  <si>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</si>
  <si>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</si>
  <si>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</si>
  <si>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</si>
  <si>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</si>
  <si>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</si>
  <si>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</si>
  <si>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</si>
  <si>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</si>
  <si>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</si>
  <si>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</si>
  <si>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</si>
  <si>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</si>
  <si>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</si>
  <si>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</si>
  <si>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</si>
  <si>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</si>
  <si>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</si>
  <si>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</si>
  <si>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</si>
  <si>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</si>
  <si>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</si>
  <si>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</si>
  <si>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</si>
  <si>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</si>
  <si>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</si>
  <si>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</si>
  <si>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</si>
  <si>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</si>
  <si>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</si>
  <si>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</si>
  <si>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</si>
  <si>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</si>
  <si>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</si>
  <si>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</si>
  <si>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</si>
  <si>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dz144</t>
  </si>
  <si>
    <t>インターカラー</t>
  </si>
  <si>
    <t>扶桑社</t>
  </si>
  <si>
    <t>（塩見彩）</t>
  </si>
  <si>
    <t>求む50歳以上の女性と恋愛・結婚したい男性</t>
  </si>
  <si>
    <t>lp02</t>
  </si>
  <si>
    <t>Tvnavi</t>
  </si>
  <si>
    <t>(月間Tvnavi)①</t>
  </si>
  <si>
    <t>12月16日(月)</t>
  </si>
  <si>
    <t>dz145</t>
  </si>
  <si>
    <t>空電</t>
  </si>
  <si>
    <t>dz146</t>
  </si>
  <si>
    <t>女優大版１（塩見彩）</t>
  </si>
  <si>
    <t>出会い探しは</t>
  </si>
  <si>
    <t>dz147</t>
  </si>
  <si>
    <t>ht460</t>
  </si>
  <si>
    <t>おまとめパック</t>
  </si>
  <si>
    <t>12月01日(日)</t>
  </si>
  <si>
    <t>ln_tk021</t>
  </si>
  <si>
    <t>line</t>
  </si>
  <si>
    <t>ht461</t>
  </si>
  <si>
    <t>ht462</t>
  </si>
  <si>
    <t>ht463</t>
  </si>
  <si>
    <t>lp03</t>
  </si>
  <si>
    <t>ln_tk022</t>
  </si>
  <si>
    <t>ht464</t>
  </si>
  <si>
    <t>ht465</t>
  </si>
  <si>
    <t>雑誌 TOTAL</t>
  </si>
  <si>
    <t>●アフィリエイト 広告</t>
  </si>
  <si>
    <t>UA</t>
  </si>
  <si>
    <t>AF単価</t>
  </si>
  <si>
    <t>20歳以上</t>
  </si>
  <si>
    <t>aa012</t>
  </si>
  <si>
    <t>ADIT</t>
  </si>
  <si>
    <t>MDメルマガ</t>
  </si>
  <si>
    <t>12/1～12/31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</si>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</sst>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0.57777777777778</v>
      </c>
      <c r="B6" s="189" t="s">
        <v>57</v>
      </c>
      <c r="C6" s="189" t="s">
        <v>58</v>
      </c>
      <c r="D6" s="189" t="s">
        <v>59</v>
      </c>
      <c r="E6" s="189" t="s">
        <v>60</v>
      </c>
      <c r="F6" s="189" t="s">
        <v>61</v>
      </c>
      <c r="G6" s="189" t="s">
        <v>62</v>
      </c>
      <c r="H6" s="89" t="s">
        <v>63</v>
      </c>
      <c r="I6" s="89" t="s">
        <v>64</v>
      </c>
      <c r="J6" s="89" t="s">
        <v>65</v>
      </c>
      <c r="K6" s="181">
        <v>225000</v>
      </c>
      <c r="L6" s="80">
        <v>14</v>
      </c>
      <c r="M6" s="80">
        <v>0</v>
      </c>
      <c r="N6" s="80">
        <v>179</v>
      </c>
      <c r="O6" s="91">
        <v>9</v>
      </c>
      <c r="P6" s="92">
        <v>0</v>
      </c>
      <c r="Q6" s="93">
        <f>O6+P6</f>
        <v>9</v>
      </c>
      <c r="R6" s="81">
        <f>IFERROR(Q6/N6,"-")</f>
        <v>0.050279329608939</v>
      </c>
      <c r="S6" s="80">
        <v>2</v>
      </c>
      <c r="T6" s="80">
        <v>3</v>
      </c>
      <c r="U6" s="81">
        <f>IFERROR(T6/(Q6),"-")</f>
        <v>0.33333333333333</v>
      </c>
      <c r="V6" s="82">
        <f>IFERROR(K6/SUM(Q6:Q9),"-")</f>
        <v>10227.272727273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-95000</v>
      </c>
      <c r="AC6" s="85">
        <f>SUM(Y6:Y9)/SUM(K6:K9)</f>
        <v>0.57777777777778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3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0.55555555555556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0.11111111111111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66</v>
      </c>
      <c r="C7" s="189" t="s">
        <v>58</v>
      </c>
      <c r="D7" s="189"/>
      <c r="E7" s="189"/>
      <c r="F7" s="189"/>
      <c r="G7" s="189" t="s">
        <v>67</v>
      </c>
      <c r="H7" s="89"/>
      <c r="I7" s="89"/>
      <c r="J7" s="89"/>
      <c r="K7" s="181"/>
      <c r="L7" s="80">
        <v>31</v>
      </c>
      <c r="M7" s="80">
        <v>16</v>
      </c>
      <c r="N7" s="80">
        <v>16</v>
      </c>
      <c r="O7" s="91">
        <v>3</v>
      </c>
      <c r="P7" s="92">
        <v>1</v>
      </c>
      <c r="Q7" s="93">
        <f>O7+P7</f>
        <v>4</v>
      </c>
      <c r="R7" s="81">
        <f>IFERROR(Q7/N7,"-")</f>
        <v>0.25</v>
      </c>
      <c r="S7" s="80">
        <v>2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130000</v>
      </c>
      <c r="Z7" s="187">
        <f>IFERROR(Y7/Q7,"-")</f>
        <v>32500</v>
      </c>
      <c r="AA7" s="187">
        <f>IFERROR(Y7/W7,"-")</f>
        <v>130000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>
        <v>1</v>
      </c>
      <c r="CA7" s="129">
        <f>IFERROR(BZ7/BX7,"-")</f>
        <v>1</v>
      </c>
      <c r="CB7" s="130">
        <v>130000</v>
      </c>
      <c r="CC7" s="131">
        <f>IFERROR(CB7/BX7,"-")</f>
        <v>130000</v>
      </c>
      <c r="CD7" s="132"/>
      <c r="CE7" s="132"/>
      <c r="CF7" s="132">
        <v>1</v>
      </c>
      <c r="CG7" s="133">
        <v>2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130000</v>
      </c>
      <c r="CR7" s="141">
        <v>130000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68</v>
      </c>
      <c r="C8" s="189" t="s">
        <v>58</v>
      </c>
      <c r="D8" s="189" t="s">
        <v>59</v>
      </c>
      <c r="E8" s="189" t="s">
        <v>69</v>
      </c>
      <c r="F8" s="189" t="s">
        <v>70</v>
      </c>
      <c r="G8" s="189" t="s">
        <v>62</v>
      </c>
      <c r="H8" s="89" t="s">
        <v>63</v>
      </c>
      <c r="I8" s="89" t="s">
        <v>64</v>
      </c>
      <c r="J8" s="89"/>
      <c r="K8" s="181"/>
      <c r="L8" s="80">
        <v>22</v>
      </c>
      <c r="M8" s="80">
        <v>0</v>
      </c>
      <c r="N8" s="80">
        <v>168</v>
      </c>
      <c r="O8" s="91">
        <v>5</v>
      </c>
      <c r="P8" s="92">
        <v>1</v>
      </c>
      <c r="Q8" s="93">
        <f>O8+P8</f>
        <v>6</v>
      </c>
      <c r="R8" s="81">
        <f>IFERROR(Q8/N8,"-")</f>
        <v>0.035714285714286</v>
      </c>
      <c r="S8" s="80">
        <v>1</v>
      </c>
      <c r="T8" s="80">
        <v>1</v>
      </c>
      <c r="U8" s="81">
        <f>IFERROR(T8/(Q8),"-")</f>
        <v>0.16666666666667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0.66666666666667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/>
      <c r="F9" s="189"/>
      <c r="G9" s="189" t="s">
        <v>67</v>
      </c>
      <c r="H9" s="89"/>
      <c r="I9" s="89"/>
      <c r="J9" s="89"/>
      <c r="K9" s="181"/>
      <c r="L9" s="80">
        <v>21</v>
      </c>
      <c r="M9" s="80">
        <v>15</v>
      </c>
      <c r="N9" s="80">
        <v>15</v>
      </c>
      <c r="O9" s="91">
        <v>3</v>
      </c>
      <c r="P9" s="92">
        <v>0</v>
      </c>
      <c r="Q9" s="93">
        <f>O9+P9</f>
        <v>3</v>
      </c>
      <c r="R9" s="81">
        <f>IFERROR(Q9/N9,"-")</f>
        <v>0.2</v>
      </c>
      <c r="S9" s="80">
        <v>1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0.66666666666667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 t="str">
        <f>AC10</f>
        <v>0</v>
      </c>
      <c r="B10" s="189" t="s">
        <v>72</v>
      </c>
      <c r="C10" s="189"/>
      <c r="D10" s="189"/>
      <c r="E10" s="189"/>
      <c r="F10" s="189"/>
      <c r="G10" s="189" t="s">
        <v>62</v>
      </c>
      <c r="H10" s="89" t="s">
        <v>73</v>
      </c>
      <c r="I10" s="89"/>
      <c r="J10" s="190" t="s">
        <v>74</v>
      </c>
      <c r="K10" s="181">
        <v>0</v>
      </c>
      <c r="L10" s="80">
        <v>76</v>
      </c>
      <c r="M10" s="80">
        <v>0</v>
      </c>
      <c r="N10" s="80">
        <v>253</v>
      </c>
      <c r="O10" s="91">
        <v>26</v>
      </c>
      <c r="P10" s="92">
        <v>1</v>
      </c>
      <c r="Q10" s="93">
        <f>O10+P10</f>
        <v>27</v>
      </c>
      <c r="R10" s="81">
        <f>IFERROR(Q10/N10,"-")</f>
        <v>0.10671936758893</v>
      </c>
      <c r="S10" s="80">
        <v>4</v>
      </c>
      <c r="T10" s="80">
        <v>6</v>
      </c>
      <c r="U10" s="81">
        <f>IFERROR(T10/(Q10),"-")</f>
        <v>0.22222222222222</v>
      </c>
      <c r="V10" s="82">
        <f>IFERROR(K10/SUM(Q10:Q17),"-")</f>
        <v>0</v>
      </c>
      <c r="W10" s="83">
        <v>5</v>
      </c>
      <c r="X10" s="81">
        <f>IF(Q10=0,"-",W10/Q10)</f>
        <v>0.18518518518519</v>
      </c>
      <c r="Y10" s="186">
        <v>26000</v>
      </c>
      <c r="Z10" s="187">
        <f>IFERROR(Y10/Q10,"-")</f>
        <v>962.96296296296</v>
      </c>
      <c r="AA10" s="187">
        <f>IFERROR(Y10/W10,"-")</f>
        <v>5200</v>
      </c>
      <c r="AB10" s="181">
        <f>SUM(Y10:Y17)-SUM(K10:K17)</f>
        <v>433000</v>
      </c>
      <c r="AC10" s="85" t="str">
        <f>SUM(Y10:Y17)/SUM(K10:K17)</f>
        <v>0</v>
      </c>
      <c r="AD10" s="78"/>
      <c r="AE10" s="94">
        <v>1</v>
      </c>
      <c r="AF10" s="95">
        <f>IF(Q10=0,"",IF(AE10=0,"",(AE10/Q10)))</f>
        <v>0.037037037037037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11</v>
      </c>
      <c r="AO10" s="101">
        <f>IF(Q10=0,"",IF(AN10=0,"",(AN10/Q10)))</f>
        <v>0.40740740740741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5</v>
      </c>
      <c r="AX10" s="107">
        <f>IF(Q10=0,"",IF(AW10=0,"",(AW10/Q10)))</f>
        <v>0.18518518518519</v>
      </c>
      <c r="AY10" s="106">
        <v>1</v>
      </c>
      <c r="AZ10" s="108">
        <f>IFERROR(AY10/AW10,"-")</f>
        <v>0.2</v>
      </c>
      <c r="BA10" s="109">
        <v>8000</v>
      </c>
      <c r="BB10" s="110">
        <f>IFERROR(BA10/AW10,"-")</f>
        <v>1600</v>
      </c>
      <c r="BC10" s="111">
        <v>1</v>
      </c>
      <c r="BD10" s="111"/>
      <c r="BE10" s="111"/>
      <c r="BF10" s="112">
        <v>3</v>
      </c>
      <c r="BG10" s="113">
        <f>IF(Q10=0,"",IF(BF10=0,"",(BF10/Q10)))</f>
        <v>0.11111111111111</v>
      </c>
      <c r="BH10" s="112">
        <v>1</v>
      </c>
      <c r="BI10" s="114">
        <f>IFERROR(BH10/BF10,"-")</f>
        <v>0.33333333333333</v>
      </c>
      <c r="BJ10" s="115">
        <v>3000</v>
      </c>
      <c r="BK10" s="116">
        <f>IFERROR(BJ10/BF10,"-")</f>
        <v>1000</v>
      </c>
      <c r="BL10" s="117">
        <v>1</v>
      </c>
      <c r="BM10" s="117"/>
      <c r="BN10" s="117"/>
      <c r="BO10" s="119">
        <v>5</v>
      </c>
      <c r="BP10" s="120">
        <f>IF(Q10=0,"",IF(BO10=0,"",(BO10/Q10)))</f>
        <v>0.18518518518519</v>
      </c>
      <c r="BQ10" s="121">
        <v>3</v>
      </c>
      <c r="BR10" s="122">
        <f>IFERROR(BQ10/BO10,"-")</f>
        <v>0.6</v>
      </c>
      <c r="BS10" s="123">
        <v>109000</v>
      </c>
      <c r="BT10" s="124">
        <f>IFERROR(BS10/BO10,"-")</f>
        <v>21800</v>
      </c>
      <c r="BU10" s="125">
        <v>1</v>
      </c>
      <c r="BV10" s="125">
        <v>1</v>
      </c>
      <c r="BW10" s="125">
        <v>1</v>
      </c>
      <c r="BX10" s="126">
        <v>2</v>
      </c>
      <c r="BY10" s="127">
        <f>IF(Q10=0,"",IF(BX10=0,"",(BX10/Q10)))</f>
        <v>0.074074074074074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5</v>
      </c>
      <c r="CQ10" s="141">
        <v>26000</v>
      </c>
      <c r="CR10" s="141">
        <v>91000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/>
      <c r="D11" s="189"/>
      <c r="E11" s="189"/>
      <c r="F11" s="189"/>
      <c r="G11" s="189" t="s">
        <v>76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77</v>
      </c>
      <c r="C12" s="189"/>
      <c r="D12" s="189"/>
      <c r="E12" s="189"/>
      <c r="F12" s="189"/>
      <c r="G12" s="189" t="s">
        <v>67</v>
      </c>
      <c r="H12" s="89"/>
      <c r="I12" s="89"/>
      <c r="J12" s="89"/>
      <c r="K12" s="181"/>
      <c r="L12" s="80">
        <v>203</v>
      </c>
      <c r="M12" s="80">
        <v>85</v>
      </c>
      <c r="N12" s="80">
        <v>479</v>
      </c>
      <c r="O12" s="91">
        <v>18</v>
      </c>
      <c r="P12" s="92">
        <v>1</v>
      </c>
      <c r="Q12" s="93">
        <f>O12+P12</f>
        <v>19</v>
      </c>
      <c r="R12" s="81">
        <f>IFERROR(Q12/N12,"-")</f>
        <v>0.039665970772443</v>
      </c>
      <c r="S12" s="80">
        <v>4</v>
      </c>
      <c r="T12" s="80">
        <v>1</v>
      </c>
      <c r="U12" s="81">
        <f>IFERROR(T12/(Q12),"-")</f>
        <v>0.052631578947368</v>
      </c>
      <c r="V12" s="82"/>
      <c r="W12" s="83">
        <v>2</v>
      </c>
      <c r="X12" s="81">
        <f>IF(Q12=0,"-",W12/Q12)</f>
        <v>0.10526315789474</v>
      </c>
      <c r="Y12" s="186">
        <v>136000</v>
      </c>
      <c r="Z12" s="187">
        <f>IFERROR(Y12/Q12,"-")</f>
        <v>7157.8947368421</v>
      </c>
      <c r="AA12" s="187">
        <f>IFERROR(Y12/W12,"-")</f>
        <v>68000</v>
      </c>
      <c r="AB12" s="181"/>
      <c r="AC12" s="85"/>
      <c r="AD12" s="78"/>
      <c r="AE12" s="94">
        <v>2</v>
      </c>
      <c r="AF12" s="95">
        <f>IF(Q12=0,"",IF(AE12=0,"",(AE12/Q12)))</f>
        <v>0.10526315789474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0.10526315789474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3</v>
      </c>
      <c r="AX12" s="107">
        <f>IF(Q12=0,"",IF(AW12=0,"",(AW12/Q12)))</f>
        <v>0.15789473684211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6</v>
      </c>
      <c r="BG12" s="113">
        <f>IF(Q12=0,"",IF(BF12=0,"",(BF12/Q12)))</f>
        <v>0.31578947368421</v>
      </c>
      <c r="BH12" s="112">
        <v>1</v>
      </c>
      <c r="BI12" s="114">
        <f>IFERROR(BH12/BF12,"-")</f>
        <v>0.16666666666667</v>
      </c>
      <c r="BJ12" s="115">
        <v>86000</v>
      </c>
      <c r="BK12" s="116">
        <f>IFERROR(BJ12/BF12,"-")</f>
        <v>14333.333333333</v>
      </c>
      <c r="BL12" s="117"/>
      <c r="BM12" s="117"/>
      <c r="BN12" s="117">
        <v>1</v>
      </c>
      <c r="BO12" s="119">
        <v>2</v>
      </c>
      <c r="BP12" s="120">
        <f>IF(Q12=0,"",IF(BO12=0,"",(BO12/Q12)))</f>
        <v>0.10526315789474</v>
      </c>
      <c r="BQ12" s="121">
        <v>1</v>
      </c>
      <c r="BR12" s="122">
        <f>IFERROR(BQ12/BO12,"-")</f>
        <v>0.5</v>
      </c>
      <c r="BS12" s="123">
        <v>60000</v>
      </c>
      <c r="BT12" s="124">
        <f>IFERROR(BS12/BO12,"-")</f>
        <v>30000</v>
      </c>
      <c r="BU12" s="125"/>
      <c r="BV12" s="125"/>
      <c r="BW12" s="125">
        <v>1</v>
      </c>
      <c r="BX12" s="126">
        <v>2</v>
      </c>
      <c r="BY12" s="127">
        <f>IF(Q12=0,"",IF(BX12=0,"",(BX12/Q12)))</f>
        <v>0.10526315789474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2</v>
      </c>
      <c r="CH12" s="134">
        <f>IF(Q12=0,"",IF(CG12=0,"",(CG12/Q12)))</f>
        <v>0.10526315789474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136000</v>
      </c>
      <c r="CR12" s="141">
        <v>86000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78</v>
      </c>
      <c r="C13" s="189"/>
      <c r="D13" s="189"/>
      <c r="E13" s="189"/>
      <c r="F13" s="189"/>
      <c r="G13" s="189" t="s">
        <v>67</v>
      </c>
      <c r="H13" s="89"/>
      <c r="I13" s="89"/>
      <c r="J13" s="89"/>
      <c r="K13" s="181"/>
      <c r="L13" s="80">
        <v>152</v>
      </c>
      <c r="M13" s="80">
        <v>80</v>
      </c>
      <c r="N13" s="80">
        <v>184</v>
      </c>
      <c r="O13" s="91">
        <v>17</v>
      </c>
      <c r="P13" s="92">
        <v>0</v>
      </c>
      <c r="Q13" s="93">
        <f>O13+P13</f>
        <v>17</v>
      </c>
      <c r="R13" s="81">
        <f>IFERROR(Q13/N13,"-")</f>
        <v>0.092391304347826</v>
      </c>
      <c r="S13" s="80">
        <v>7</v>
      </c>
      <c r="T13" s="80">
        <v>0</v>
      </c>
      <c r="U13" s="81">
        <f>IFERROR(T13/(Q13),"-")</f>
        <v>0</v>
      </c>
      <c r="V13" s="82"/>
      <c r="W13" s="83">
        <v>3</v>
      </c>
      <c r="X13" s="81">
        <f>IF(Q13=0,"-",W13/Q13)</f>
        <v>0.17647058823529</v>
      </c>
      <c r="Y13" s="186">
        <v>271000</v>
      </c>
      <c r="Z13" s="187">
        <f>IFERROR(Y13/Q13,"-")</f>
        <v>15941.176470588</v>
      </c>
      <c r="AA13" s="187">
        <f>IFERROR(Y13/W13,"-")</f>
        <v>90333.333333333</v>
      </c>
      <c r="AB13" s="181"/>
      <c r="AC13" s="85"/>
      <c r="AD13" s="78"/>
      <c r="AE13" s="94">
        <v>1</v>
      </c>
      <c r="AF13" s="95">
        <f>IF(Q13=0,"",IF(AE13=0,"",(AE13/Q13)))</f>
        <v>0.058823529411765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0.058823529411765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</v>
      </c>
      <c r="BG13" s="113">
        <f>IF(Q13=0,"",IF(BF13=0,"",(BF13/Q13)))</f>
        <v>0.058823529411765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7</v>
      </c>
      <c r="BP13" s="120">
        <f>IF(Q13=0,"",IF(BO13=0,"",(BO13/Q13)))</f>
        <v>0.41176470588235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6</v>
      </c>
      <c r="BY13" s="127">
        <f>IF(Q13=0,"",IF(BX13=0,"",(BX13/Q13)))</f>
        <v>0.35294117647059</v>
      </c>
      <c r="BZ13" s="128">
        <v>2</v>
      </c>
      <c r="CA13" s="129">
        <f>IFERROR(BZ13/BX13,"-")</f>
        <v>0.33333333333333</v>
      </c>
      <c r="CB13" s="130">
        <v>46000</v>
      </c>
      <c r="CC13" s="131">
        <f>IFERROR(CB13/BX13,"-")</f>
        <v>7666.6666666667</v>
      </c>
      <c r="CD13" s="132"/>
      <c r="CE13" s="132">
        <v>1</v>
      </c>
      <c r="CF13" s="132">
        <v>1</v>
      </c>
      <c r="CG13" s="133">
        <v>1</v>
      </c>
      <c r="CH13" s="134">
        <f>IF(Q13=0,"",IF(CG13=0,"",(CG13/Q13)))</f>
        <v>0.058823529411765</v>
      </c>
      <c r="CI13" s="135">
        <v>1</v>
      </c>
      <c r="CJ13" s="136">
        <f>IFERROR(CI13/CG13,"-")</f>
        <v>1</v>
      </c>
      <c r="CK13" s="137">
        <v>225000</v>
      </c>
      <c r="CL13" s="138">
        <f>IFERROR(CK13/CG13,"-")</f>
        <v>225000</v>
      </c>
      <c r="CM13" s="139"/>
      <c r="CN13" s="139"/>
      <c r="CO13" s="139">
        <v>1</v>
      </c>
      <c r="CP13" s="140">
        <v>3</v>
      </c>
      <c r="CQ13" s="141">
        <v>271000</v>
      </c>
      <c r="CR13" s="141">
        <v>225000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79</v>
      </c>
      <c r="C14" s="189"/>
      <c r="D14" s="189"/>
      <c r="E14" s="189"/>
      <c r="F14" s="189"/>
      <c r="G14" s="189" t="s">
        <v>80</v>
      </c>
      <c r="H14" s="89"/>
      <c r="I14" s="89"/>
      <c r="J14" s="89"/>
      <c r="K14" s="181"/>
      <c r="L14" s="80">
        <v>17</v>
      </c>
      <c r="M14" s="80">
        <v>0</v>
      </c>
      <c r="N14" s="80">
        <v>55</v>
      </c>
      <c r="O14" s="91">
        <v>7</v>
      </c>
      <c r="P14" s="92">
        <v>0</v>
      </c>
      <c r="Q14" s="93">
        <f>O14+P14</f>
        <v>7</v>
      </c>
      <c r="R14" s="81">
        <f>IFERROR(Q14/N14,"-")</f>
        <v>0.12727272727273</v>
      </c>
      <c r="S14" s="80">
        <v>0</v>
      </c>
      <c r="T14" s="80">
        <v>2</v>
      </c>
      <c r="U14" s="81">
        <f>IFERROR(T14/(Q14),"-")</f>
        <v>0.28571428571429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0.14285714285714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0.42857142857143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0.14285714285714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0.14285714285714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81</v>
      </c>
      <c r="C15" s="189"/>
      <c r="D15" s="189"/>
      <c r="E15" s="189"/>
      <c r="F15" s="189"/>
      <c r="G15" s="189" t="s">
        <v>76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82</v>
      </c>
      <c r="C16" s="189"/>
      <c r="D16" s="189"/>
      <c r="E16" s="189"/>
      <c r="F16" s="189"/>
      <c r="G16" s="189" t="s">
        <v>67</v>
      </c>
      <c r="H16" s="89"/>
      <c r="I16" s="89"/>
      <c r="J16" s="89"/>
      <c r="K16" s="181"/>
      <c r="L16" s="80">
        <v>19</v>
      </c>
      <c r="M16" s="80">
        <v>13</v>
      </c>
      <c r="N16" s="80">
        <v>18</v>
      </c>
      <c r="O16" s="91">
        <v>7</v>
      </c>
      <c r="P16" s="92">
        <v>0</v>
      </c>
      <c r="Q16" s="93">
        <f>O16+P16</f>
        <v>7</v>
      </c>
      <c r="R16" s="81">
        <f>IFERROR(Q16/N16,"-")</f>
        <v>0.38888888888889</v>
      </c>
      <c r="S16" s="80">
        <v>1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0.14285714285714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1</v>
      </c>
      <c r="BG16" s="113">
        <f>IF(Q16=0,"",IF(BF16=0,"",(BF16/Q16)))</f>
        <v>0.14285714285714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0.28571428571429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0.28571428571429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0.14285714285714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83</v>
      </c>
      <c r="C17" s="189"/>
      <c r="D17" s="189"/>
      <c r="E17" s="189"/>
      <c r="F17" s="189"/>
      <c r="G17" s="189" t="s">
        <v>67</v>
      </c>
      <c r="H17" s="89"/>
      <c r="I17" s="89"/>
      <c r="J17" s="89"/>
      <c r="K17" s="181"/>
      <c r="L17" s="80">
        <v>35</v>
      </c>
      <c r="M17" s="80">
        <v>19</v>
      </c>
      <c r="N17" s="80">
        <v>13</v>
      </c>
      <c r="O17" s="91">
        <v>2</v>
      </c>
      <c r="P17" s="92">
        <v>0</v>
      </c>
      <c r="Q17" s="93">
        <f>O17+P17</f>
        <v>2</v>
      </c>
      <c r="R17" s="81">
        <f>IFERROR(Q17/N17,"-")</f>
        <v>0.15384615384615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2.5022222222222</v>
      </c>
      <c r="B20" s="39"/>
      <c r="C20" s="39"/>
      <c r="D20" s="39"/>
      <c r="E20" s="39"/>
      <c r="F20" s="39"/>
      <c r="G20" s="39"/>
      <c r="H20" s="40" t="s">
        <v>84</v>
      </c>
      <c r="I20" s="40"/>
      <c r="J20" s="40"/>
      <c r="K20" s="184">
        <f>SUM(K6:K19)</f>
        <v>225000</v>
      </c>
      <c r="L20" s="41">
        <f>SUM(L6:L19)</f>
        <v>590</v>
      </c>
      <c r="M20" s="41">
        <f>SUM(M6:M19)</f>
        <v>228</v>
      </c>
      <c r="N20" s="41">
        <f>SUM(N6:N19)</f>
        <v>1380</v>
      </c>
      <c r="O20" s="41">
        <f>SUM(O6:O19)</f>
        <v>97</v>
      </c>
      <c r="P20" s="41">
        <f>SUM(P6:P19)</f>
        <v>4</v>
      </c>
      <c r="Q20" s="41">
        <f>SUM(Q6:Q19)</f>
        <v>101</v>
      </c>
      <c r="R20" s="42">
        <f>IFERROR(Q20/N20,"-")</f>
        <v>0.073188405797101</v>
      </c>
      <c r="S20" s="77">
        <f>SUM(S6:S19)</f>
        <v>22</v>
      </c>
      <c r="T20" s="77">
        <f>SUM(T6:T19)</f>
        <v>14</v>
      </c>
      <c r="U20" s="42">
        <f>IFERROR(S20/Q20,"-")</f>
        <v>0.21782178217822</v>
      </c>
      <c r="V20" s="43">
        <f>IFERROR(K20/Q20,"-")</f>
        <v>2227.7227722772</v>
      </c>
      <c r="W20" s="44">
        <f>SUM(W6:W19)</f>
        <v>11</v>
      </c>
      <c r="X20" s="42">
        <f>IFERROR(W20/Q20,"-")</f>
        <v>0.10891089108911</v>
      </c>
      <c r="Y20" s="184">
        <f>SUM(Y6:Y19)</f>
        <v>563000</v>
      </c>
      <c r="Z20" s="184">
        <f>IFERROR(Y20/Q20,"-")</f>
        <v>5574.2574257426</v>
      </c>
      <c r="AA20" s="184">
        <f>IFERROR(Y20/W20,"-")</f>
        <v>51181.818181818</v>
      </c>
      <c r="AB20" s="184">
        <f>Y20-K20</f>
        <v>338000</v>
      </c>
      <c r="AC20" s="46">
        <f>Y20/K20</f>
        <v>2.5022222222222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7"/>
    <mergeCell ref="K10:K17"/>
    <mergeCell ref="V10:V17"/>
    <mergeCell ref="AB10:AB17"/>
    <mergeCell ref="AC10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0.69514237855946</v>
      </c>
      <c r="B6" s="189" t="s">
        <v>89</v>
      </c>
      <c r="C6" s="189" t="s">
        <v>90</v>
      </c>
      <c r="D6" s="189"/>
      <c r="E6" s="189"/>
      <c r="F6" s="89" t="s">
        <v>91</v>
      </c>
      <c r="G6" s="89" t="s">
        <v>92</v>
      </c>
      <c r="H6" s="181">
        <v>358200</v>
      </c>
      <c r="I6" s="84">
        <v>1900</v>
      </c>
      <c r="J6" s="80">
        <v>687</v>
      </c>
      <c r="K6" s="80">
        <v>0</v>
      </c>
      <c r="L6" s="80">
        <v>29071</v>
      </c>
      <c r="M6" s="93">
        <v>199</v>
      </c>
      <c r="N6" s="144">
        <v>187</v>
      </c>
      <c r="O6" s="81">
        <f>IFERROR(M6/L6,"-")</f>
        <v>0.0068453097588662</v>
      </c>
      <c r="P6" s="80">
        <v>65</v>
      </c>
      <c r="Q6" s="80">
        <v>36</v>
      </c>
      <c r="R6" s="81">
        <f>IFERROR(P6/M6,"-")</f>
        <v>0.32663316582915</v>
      </c>
      <c r="S6" s="82">
        <f>IFERROR(H6/SUM(M6:M6),"-")</f>
        <v>1800</v>
      </c>
      <c r="T6" s="83">
        <v>10</v>
      </c>
      <c r="U6" s="81">
        <f>IF(M6=0,"-",T6/M6)</f>
        <v>0.050251256281407</v>
      </c>
      <c r="V6" s="186">
        <v>249000</v>
      </c>
      <c r="W6" s="187">
        <f>IFERROR(V6/M6,"-")</f>
        <v>1251.256281407</v>
      </c>
      <c r="X6" s="187">
        <f>IFERROR(V6/T6,"-")</f>
        <v>24900</v>
      </c>
      <c r="Y6" s="181">
        <f>SUM(V6:V6)-SUM(H6:H6)</f>
        <v>-109200</v>
      </c>
      <c r="Z6" s="85">
        <f>SUM(V6:V6)/SUM(H6:H6)</f>
        <v>0.69514237855946</v>
      </c>
      <c r="AA6" s="78"/>
      <c r="AB6" s="94">
        <v>12</v>
      </c>
      <c r="AC6" s="95">
        <f>IF(M6=0,"",IF(AB6=0,"",(AB6/M6)))</f>
        <v>0.060301507537688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25</v>
      </c>
      <c r="AL6" s="101">
        <f>IF(M6=0,"",IF(AK6=0,"",(AK6/M6)))</f>
        <v>0.12562814070352</v>
      </c>
      <c r="AM6" s="100">
        <v>1</v>
      </c>
      <c r="AN6" s="102">
        <f>IFERROR(AM6/AK6,"-")</f>
        <v>0.04</v>
      </c>
      <c r="AO6" s="103">
        <v>13000</v>
      </c>
      <c r="AP6" s="104">
        <f>IFERROR(AO6/AK6,"-")</f>
        <v>520</v>
      </c>
      <c r="AQ6" s="105"/>
      <c r="AR6" s="105"/>
      <c r="AS6" s="105">
        <v>1</v>
      </c>
      <c r="AT6" s="106">
        <v>26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108000</v>
      </c>
      <c r="AY6" s="110" t="str">
        <f>IFERROR(BA6/AW6,"-")</f>
        <v>-</v>
      </c>
      <c r="AZ6" s="111"/>
      <c r="BA6" s="111"/>
      <c r="BB6" s="111">
        <v>1</v>
      </c>
      <c r="BC6" s="112">
        <v>39</v>
      </c>
      <c r="BD6" s="113">
        <f>IF(M6=0,"",IF(BC6=0,"",(BC6/M6)))</f>
        <v>0.19597989949749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58</v>
      </c>
      <c r="BL6" s="119"/>
      <c r="BM6" s="120">
        <f>IF(M6=0,"",IF(BK6=0,"",(BK6/M6)))</f>
        <v>0.29145728643216</v>
      </c>
      <c r="BN6" s="121">
        <v>4</v>
      </c>
      <c r="BO6" s="122">
        <f>IFERROR(BN6/BK6,"-")</f>
        <v>0.068965517241379</v>
      </c>
      <c r="BP6" s="123">
        <v>19000</v>
      </c>
      <c r="BQ6" s="124">
        <f>IFERROR(BP6/BK6,"-")</f>
        <v>327.58620689655</v>
      </c>
      <c r="BR6" s="125">
        <v>3</v>
      </c>
      <c r="BS6" s="125">
        <v>1</v>
      </c>
      <c r="BT6" s="125"/>
      <c r="BU6" s="126">
        <v>34</v>
      </c>
      <c r="BV6" s="127">
        <f>IF(M6=0,"",IF(BU6=0,"",(BU6/M6)))</f>
        <v>0.17085427135678</v>
      </c>
      <c r="BW6" s="128">
        <v>4</v>
      </c>
      <c r="BX6" s="129">
        <f>IFERROR(BW6/BU6,"-")</f>
        <v>0.11764705882353</v>
      </c>
      <c r="BY6" s="130">
        <v>109000</v>
      </c>
      <c r="BZ6" s="131">
        <f>IFERROR(BY6/BU6,"-")</f>
        <v>3205.8823529412</v>
      </c>
      <c r="CA6" s="132"/>
      <c r="CB6" s="132">
        <v>2</v>
      </c>
      <c r="CC6" s="132">
        <v>2</v>
      </c>
      <c r="CD6" s="133">
        <v>5</v>
      </c>
      <c r="CE6" s="134">
        <f>IF(M6=0,"",IF(CD6=0,"",(CD6/M6)))</f>
        <v>0.025125628140704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10</v>
      </c>
      <c r="CN6" s="141">
        <v>249000</v>
      </c>
      <c r="CO6" s="141">
        <v>108000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93</v>
      </c>
      <c r="C7" s="189" t="s">
        <v>90</v>
      </c>
      <c r="D7" s="189"/>
      <c r="E7" s="189" t="s">
        <v>94</v>
      </c>
      <c r="F7" s="89" t="s">
        <v>95</v>
      </c>
      <c r="G7" s="89" t="s">
        <v>92</v>
      </c>
      <c r="H7" s="181">
        <v>0</v>
      </c>
      <c r="I7" s="84">
        <v>2000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96</v>
      </c>
      <c r="C8" s="189" t="s">
        <v>90</v>
      </c>
      <c r="D8" s="189"/>
      <c r="E8" s="189" t="s">
        <v>94</v>
      </c>
      <c r="F8" s="89" t="s">
        <v>97</v>
      </c>
      <c r="G8" s="89" t="s">
        <v>92</v>
      </c>
      <c r="H8" s="181">
        <v>0</v>
      </c>
      <c r="I8" s="84">
        <v>2000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98</v>
      </c>
      <c r="C9" s="189" t="s">
        <v>90</v>
      </c>
      <c r="D9" s="189"/>
      <c r="E9" s="189" t="s">
        <v>94</v>
      </c>
      <c r="F9" s="89" t="s">
        <v>99</v>
      </c>
      <c r="G9" s="89" t="s">
        <v>92</v>
      </c>
      <c r="H9" s="181">
        <v>0</v>
      </c>
      <c r="I9" s="84">
        <v>0</v>
      </c>
      <c r="J9" s="80">
        <v>97</v>
      </c>
      <c r="K9" s="80">
        <v>0</v>
      </c>
      <c r="L9" s="80">
        <v>270</v>
      </c>
      <c r="M9" s="93">
        <v>70</v>
      </c>
      <c r="N9" s="144">
        <v>35</v>
      </c>
      <c r="O9" s="81">
        <f>IFERROR(M9/L9,"-")</f>
        <v>0.25925925925926</v>
      </c>
      <c r="P9" s="80">
        <v>6</v>
      </c>
      <c r="Q9" s="80">
        <v>21</v>
      </c>
      <c r="R9" s="81">
        <f>IFERROR(P9/M9,"-")</f>
        <v>0.085714285714286</v>
      </c>
      <c r="S9" s="82">
        <f>IFERROR(H9/SUM(M9:M9),"-")</f>
        <v>0</v>
      </c>
      <c r="T9" s="83">
        <v>1</v>
      </c>
      <c r="U9" s="81">
        <f>IF(M9=0,"-",T9/M9)</f>
        <v>0.014285714285714</v>
      </c>
      <c r="V9" s="186">
        <v>43000</v>
      </c>
      <c r="W9" s="187">
        <f>IFERROR(V9/M9,"-")</f>
        <v>614.28571428571</v>
      </c>
      <c r="X9" s="187">
        <f>IFERROR(V9/T9,"-")</f>
        <v>43000</v>
      </c>
      <c r="Y9" s="181">
        <f>SUM(V9:V9)-SUM(H9:H9)</f>
        <v>43000</v>
      </c>
      <c r="Z9" s="85" t="str">
        <f>SUM(V9:V9)/SUM(H9:H9)</f>
        <v>0</v>
      </c>
      <c r="AA9" s="78"/>
      <c r="AB9" s="94">
        <v>35</v>
      </c>
      <c r="AC9" s="95">
        <f>IF(M9=0,"",IF(AB9=0,"",(AB9/M9)))</f>
        <v>0.5</v>
      </c>
      <c r="AD9" s="94"/>
      <c r="AE9" s="96">
        <f>IFERROR(AD9/AB9,"-")</f>
        <v>0</v>
      </c>
      <c r="AF9" s="97"/>
      <c r="AG9" s="98">
        <f>IFERROR(AF9/AB9,"-")</f>
        <v>0</v>
      </c>
      <c r="AH9" s="99"/>
      <c r="AI9" s="99"/>
      <c r="AJ9" s="99"/>
      <c r="AK9" s="100">
        <v>19</v>
      </c>
      <c r="AL9" s="101">
        <f>IF(M9=0,"",IF(AK9=0,"",(AK9/M9)))</f>
        <v>0.27142857142857</v>
      </c>
      <c r="AM9" s="100"/>
      <c r="AN9" s="102">
        <f>IFERROR(AM9/AK9,"-")</f>
        <v>0</v>
      </c>
      <c r="AO9" s="103"/>
      <c r="AP9" s="104">
        <f>IFERROR(AO9/AK9,"-")</f>
        <v>0</v>
      </c>
      <c r="AQ9" s="105"/>
      <c r="AR9" s="105"/>
      <c r="AS9" s="105"/>
      <c r="AT9" s="106">
        <v>4</v>
      </c>
      <c r="AU9" s="107" t="str">
        <f>IF(M9=0,"",IF(AW9=0,"",(AW9/M9)))</f>
        <v>0</v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>
        <v>4</v>
      </c>
      <c r="BD9" s="113">
        <f>IF(M9=0,"",IF(BC9=0,"",(BC9/M9)))</f>
        <v>0.057142857142857</v>
      </c>
      <c r="BE9" s="112"/>
      <c r="BF9" s="114">
        <f>IFERROR(BE9/BC9,"-")</f>
        <v>0</v>
      </c>
      <c r="BG9" s="115"/>
      <c r="BH9" s="116">
        <f>IFERROR(BG9/BC9,"-")</f>
        <v>0</v>
      </c>
      <c r="BI9" s="117"/>
      <c r="BJ9" s="117"/>
      <c r="BK9" s="117">
        <v>3</v>
      </c>
      <c r="BL9" s="119"/>
      <c r="BM9" s="120">
        <f>IF(M9=0,"",IF(BK9=0,"",(BK9/M9)))</f>
        <v>0.042857142857143</v>
      </c>
      <c r="BN9" s="121"/>
      <c r="BO9" s="122">
        <f>IFERROR(BN9/BK9,"-")</f>
        <v>0</v>
      </c>
      <c r="BP9" s="123"/>
      <c r="BQ9" s="124">
        <f>IFERROR(BP9/BK9,"-")</f>
        <v>0</v>
      </c>
      <c r="BR9" s="125"/>
      <c r="BS9" s="125"/>
      <c r="BT9" s="125"/>
      <c r="BU9" s="126">
        <v>3</v>
      </c>
      <c r="BV9" s="127">
        <f>IF(M9=0,"",IF(BU9=0,"",(BU9/M9)))</f>
        <v>0.042857142857143</v>
      </c>
      <c r="BW9" s="128"/>
      <c r="BX9" s="129">
        <f>IFERROR(BW9/BU9,"-")</f>
        <v>0</v>
      </c>
      <c r="BY9" s="130"/>
      <c r="BZ9" s="131">
        <f>IFERROR(BY9/BU9,"-")</f>
        <v>0</v>
      </c>
      <c r="CA9" s="132"/>
      <c r="CB9" s="132"/>
      <c r="CC9" s="132"/>
      <c r="CD9" s="133">
        <v>2</v>
      </c>
      <c r="CE9" s="134">
        <f>IF(M9=0,"",IF(CD9=0,"",(CD9/M9)))</f>
        <v>0.028571428571429</v>
      </c>
      <c r="CF9" s="135">
        <v>1</v>
      </c>
      <c r="CG9" s="136">
        <f>IFERROR(CF9/CD9,"-")</f>
        <v>0.5</v>
      </c>
      <c r="CH9" s="137">
        <v>43000</v>
      </c>
      <c r="CI9" s="138">
        <f>IFERROR(CH9/CD9,"-")</f>
        <v>21500</v>
      </c>
      <c r="CJ9" s="139"/>
      <c r="CK9" s="139"/>
      <c r="CL9" s="139">
        <v>1</v>
      </c>
      <c r="CM9" s="140">
        <v>1</v>
      </c>
      <c r="CN9" s="141">
        <v>43000</v>
      </c>
      <c r="CO9" s="141">
        <v>43000</v>
      </c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100</v>
      </c>
      <c r="C10" s="189" t="s">
        <v>90</v>
      </c>
      <c r="D10" s="189"/>
      <c r="E10" s="189" t="s">
        <v>94</v>
      </c>
      <c r="F10" s="89" t="s">
        <v>99</v>
      </c>
      <c r="G10" s="89" t="s">
        <v>92</v>
      </c>
      <c r="H10" s="181">
        <v>0</v>
      </c>
      <c r="I10" s="84">
        <v>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101</v>
      </c>
      <c r="G13" s="40"/>
      <c r="H13" s="184"/>
      <c r="I13" s="45"/>
      <c r="J13" s="41">
        <f>SUM(J6:J12)</f>
        <v>784</v>
      </c>
      <c r="K13" s="41">
        <f>SUM(K6:K12)</f>
        <v>0</v>
      </c>
      <c r="L13" s="41">
        <f>SUM(L6:L12)</f>
        <v>29341</v>
      </c>
      <c r="M13" s="41">
        <f>SUM(M6:M12)</f>
        <v>269</v>
      </c>
      <c r="N13" s="41">
        <f>SUM(N6:N12)</f>
        <v>222</v>
      </c>
      <c r="O13" s="42">
        <f>IFERROR(M13/L13,"-")</f>
        <v>0.0091680583483862</v>
      </c>
      <c r="P13" s="77">
        <f>SUM(P6:P12)</f>
        <v>71</v>
      </c>
      <c r="Q13" s="77">
        <f>SUM(Q6:Q12)</f>
        <v>57</v>
      </c>
      <c r="R13" s="42">
        <f>IFERROR(P13/M13,"-")</f>
        <v>0.2639405204461</v>
      </c>
      <c r="S13" s="43">
        <f>IFERROR(H13/M13,"-")</f>
        <v>0</v>
      </c>
      <c r="T13" s="44">
        <f>SUM(T6:T12)</f>
        <v>11</v>
      </c>
      <c r="U13" s="42">
        <f>IFERROR(T13/M13,"-")</f>
        <v>0.04089219330855</v>
      </c>
      <c r="V13" s="184">
        <f>SUM(V6:V12)</f>
        <v>292000</v>
      </c>
      <c r="W13" s="184">
        <f>IFERROR(V13/M13,"-")</f>
        <v>1085.5018587361</v>
      </c>
      <c r="X13" s="184">
        <f>IFERROR(V13/T13,"-")</f>
        <v>26545.454545455</v>
      </c>
      <c r="Y13" s="184">
        <f>V13-H13</f>
        <v>292000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102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2.6173040662215</v>
      </c>
      <c r="B6" s="189" t="s">
        <v>103</v>
      </c>
      <c r="C6" s="189" t="s">
        <v>90</v>
      </c>
      <c r="D6" s="189"/>
      <c r="E6" s="189"/>
      <c r="F6" s="89" t="s">
        <v>104</v>
      </c>
      <c r="G6" s="89" t="s">
        <v>92</v>
      </c>
      <c r="H6" s="181">
        <v>1085086</v>
      </c>
      <c r="I6" s="80">
        <v>1600</v>
      </c>
      <c r="J6" s="80">
        <v>0</v>
      </c>
      <c r="K6" s="80">
        <v>41870</v>
      </c>
      <c r="L6" s="93">
        <v>337</v>
      </c>
      <c r="M6" s="81">
        <f>IFERROR(L6/K6,"-")</f>
        <v>0.0080487222354908</v>
      </c>
      <c r="N6" s="80">
        <v>95</v>
      </c>
      <c r="O6" s="80">
        <v>80</v>
      </c>
      <c r="P6" s="81">
        <f>IFERROR(N6/(L6),"-")</f>
        <v>0.28189910979228</v>
      </c>
      <c r="Q6" s="82">
        <f>IFERROR(H6/SUM(L6:L6),"-")</f>
        <v>3219.8397626113</v>
      </c>
      <c r="R6" s="83">
        <v>51</v>
      </c>
      <c r="S6" s="81">
        <f>IF(L6=0,"-",R6/L6)</f>
        <v>0.1513353115727</v>
      </c>
      <c r="T6" s="186">
        <v>2840000</v>
      </c>
      <c r="U6" s="187">
        <f>IFERROR(T6/L6,"-")</f>
        <v>8427.2997032641</v>
      </c>
      <c r="V6" s="187">
        <f>IFERROR(T6/R6,"-")</f>
        <v>55686.274509804</v>
      </c>
      <c r="W6" s="181">
        <f>SUM(T6:T6)-SUM(H6:H6)</f>
        <v>1754914</v>
      </c>
      <c r="X6" s="85">
        <f>SUM(T6:T6)/SUM(H6:H6)</f>
        <v>2.6173040662215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0.0029673590504451</v>
      </c>
      <c r="AK6" s="100">
        <v>1</v>
      </c>
      <c r="AL6" s="102">
        <f>IFERROR(AK6/AI6,"-")</f>
        <v>1</v>
      </c>
      <c r="AM6" s="103">
        <v>235000</v>
      </c>
      <c r="AN6" s="104">
        <f>IFERROR(AM6/AI6,"-")</f>
        <v>235000</v>
      </c>
      <c r="AO6" s="105"/>
      <c r="AP6" s="105"/>
      <c r="AQ6" s="105">
        <v>1</v>
      </c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5</v>
      </c>
      <c r="BB6" s="113">
        <f>IF(L6=0,"",IF(BA6=0,"",(BA6/L6)))</f>
        <v>0.014836795252226</v>
      </c>
      <c r="BC6" s="112">
        <v>1</v>
      </c>
      <c r="BD6" s="114">
        <f>IFERROR(BC6/BA6,"-")</f>
        <v>0.2</v>
      </c>
      <c r="BE6" s="115">
        <v>18000</v>
      </c>
      <c r="BF6" s="116">
        <f>IFERROR(BE6/BA6,"-")</f>
        <v>3600</v>
      </c>
      <c r="BG6" s="117"/>
      <c r="BH6" s="117"/>
      <c r="BI6" s="117">
        <v>1</v>
      </c>
      <c r="BJ6" s="119">
        <v>76</v>
      </c>
      <c r="BK6" s="120">
        <f>IF(L6=0,"",IF(BJ6=0,"",(BJ6/L6)))</f>
        <v>0.22551928783383</v>
      </c>
      <c r="BL6" s="121">
        <v>8</v>
      </c>
      <c r="BM6" s="122">
        <f>IFERROR(BL6/BJ6,"-")</f>
        <v>0.10526315789474</v>
      </c>
      <c r="BN6" s="123">
        <v>81000</v>
      </c>
      <c r="BO6" s="124">
        <f>IFERROR(BN6/BJ6,"-")</f>
        <v>1065.7894736842</v>
      </c>
      <c r="BP6" s="125">
        <v>5</v>
      </c>
      <c r="BQ6" s="125">
        <v>1</v>
      </c>
      <c r="BR6" s="125">
        <v>2</v>
      </c>
      <c r="BS6" s="126">
        <v>167</v>
      </c>
      <c r="BT6" s="127">
        <f>IF(L6=0,"",IF(BS6=0,"",(BS6/L6)))</f>
        <v>0.49554896142433</v>
      </c>
      <c r="BU6" s="128">
        <v>21</v>
      </c>
      <c r="BV6" s="129">
        <f>IFERROR(BU6/BS6,"-")</f>
        <v>0.12574850299401</v>
      </c>
      <c r="BW6" s="130">
        <v>642000</v>
      </c>
      <c r="BX6" s="131">
        <f>IFERROR(BW6/BS6,"-")</f>
        <v>3844.3113772455</v>
      </c>
      <c r="BY6" s="132">
        <v>8</v>
      </c>
      <c r="BZ6" s="132">
        <v>4</v>
      </c>
      <c r="CA6" s="132">
        <v>9</v>
      </c>
      <c r="CB6" s="133">
        <v>88</v>
      </c>
      <c r="CC6" s="134">
        <f>IF(L6=0,"",IF(CB6=0,"",(CB6/L6)))</f>
        <v>0.26112759643917</v>
      </c>
      <c r="CD6" s="135">
        <v>20</v>
      </c>
      <c r="CE6" s="136">
        <f>IFERROR(CD6/CB6,"-")</f>
        <v>0.22727272727273</v>
      </c>
      <c r="CF6" s="137">
        <v>1864000</v>
      </c>
      <c r="CG6" s="138">
        <f>IFERROR(CF6/CB6,"-")</f>
        <v>21181.818181818</v>
      </c>
      <c r="CH6" s="139">
        <v>3</v>
      </c>
      <c r="CI6" s="139">
        <v>4</v>
      </c>
      <c r="CJ6" s="139">
        <v>13</v>
      </c>
      <c r="CK6" s="140">
        <v>51</v>
      </c>
      <c r="CL6" s="141">
        <v>2840000</v>
      </c>
      <c r="CM6" s="141">
        <v>646000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105</v>
      </c>
      <c r="C7" s="189" t="s">
        <v>90</v>
      </c>
      <c r="D7" s="189"/>
      <c r="E7" s="189"/>
      <c r="F7" s="89" t="s">
        <v>106</v>
      </c>
      <c r="G7" s="89" t="s">
        <v>92</v>
      </c>
      <c r="H7" s="181">
        <v>0</v>
      </c>
      <c r="I7" s="80">
        <v>7</v>
      </c>
      <c r="J7" s="80">
        <v>0</v>
      </c>
      <c r="K7" s="80">
        <v>0</v>
      </c>
      <c r="L7" s="93">
        <v>1</v>
      </c>
      <c r="M7" s="81" t="str">
        <f>IFERROR(L7/K7,"-")</f>
        <v>-</v>
      </c>
      <c r="N7" s="80">
        <v>0</v>
      </c>
      <c r="O7" s="80">
        <v>0</v>
      </c>
      <c r="P7" s="81">
        <f>IFERROR(N7/(L7),"-")</f>
        <v>0</v>
      </c>
      <c r="Q7" s="82">
        <f>IFERROR(H7/SUM(L7:L7),"-")</f>
        <v>0</v>
      </c>
      <c r="R7" s="83">
        <v>0</v>
      </c>
      <c r="S7" s="81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</v>
      </c>
      <c r="BB7" s="113">
        <f>IF(L7=0,"",IF(BA7=0,"",(BA7/L7)))</f>
        <v>1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/>
      <c r="BK7" s="120">
        <f>IF(L7=0,"",IF(BJ7=0,"",(BJ7/L7)))</f>
        <v>0</v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0.02</v>
      </c>
      <c r="B8" s="189" t="s">
        <v>107</v>
      </c>
      <c r="C8" s="189" t="s">
        <v>90</v>
      </c>
      <c r="D8" s="189"/>
      <c r="E8" s="189" t="s">
        <v>94</v>
      </c>
      <c r="F8" s="89" t="s">
        <v>108</v>
      </c>
      <c r="G8" s="89" t="s">
        <v>92</v>
      </c>
      <c r="H8" s="181">
        <v>150000</v>
      </c>
      <c r="I8" s="80">
        <v>98</v>
      </c>
      <c r="J8" s="80">
        <v>0</v>
      </c>
      <c r="K8" s="80">
        <v>7943</v>
      </c>
      <c r="L8" s="93">
        <v>86</v>
      </c>
      <c r="M8" s="81">
        <f>IFERROR(L8/K8,"-")</f>
        <v>0.010827143396701</v>
      </c>
      <c r="N8" s="80">
        <v>3</v>
      </c>
      <c r="O8" s="80">
        <v>45</v>
      </c>
      <c r="P8" s="81">
        <f>IFERROR(N8/(L8),"-")</f>
        <v>0.034883720930233</v>
      </c>
      <c r="Q8" s="82">
        <f>IFERROR(H8/SUM(L8:L9),"-")</f>
        <v>1744.1860465116</v>
      </c>
      <c r="R8" s="83">
        <v>1</v>
      </c>
      <c r="S8" s="81">
        <f>IF(L8=0,"-",R8/L8)</f>
        <v>0.011627906976744</v>
      </c>
      <c r="T8" s="186">
        <v>3000</v>
      </c>
      <c r="U8" s="187">
        <f>IFERROR(T8/L8,"-")</f>
        <v>34.883720930233</v>
      </c>
      <c r="V8" s="187">
        <f>IFERROR(T8/R8,"-")</f>
        <v>3000</v>
      </c>
      <c r="W8" s="181">
        <f>SUM(T8:T9)-SUM(H8:H9)</f>
        <v>-147000</v>
      </c>
      <c r="X8" s="85">
        <f>SUM(T8:T9)/SUM(H8:H9)</f>
        <v>0.02</v>
      </c>
      <c r="Y8" s="78"/>
      <c r="Z8" s="94">
        <v>6</v>
      </c>
      <c r="AA8" s="95">
        <f>IF(L8=0,"",IF(Z8=0,"",(Z8/L8)))</f>
        <v>0.069767441860465</v>
      </c>
      <c r="AB8" s="94">
        <v>1</v>
      </c>
      <c r="AC8" s="96">
        <f>IFERROR(AB8/Z8,"-")</f>
        <v>0.16666666666667</v>
      </c>
      <c r="AD8" s="97">
        <v>3000</v>
      </c>
      <c r="AE8" s="98">
        <f>IFERROR(AD8/Z8,"-")</f>
        <v>500</v>
      </c>
      <c r="AF8" s="99">
        <v>1</v>
      </c>
      <c r="AG8" s="99"/>
      <c r="AH8" s="99"/>
      <c r="AI8" s="100">
        <v>41</v>
      </c>
      <c r="AJ8" s="101">
        <f>IF(L8=0,"",IF(AI8=0,"",(AI8/L8)))</f>
        <v>0.47674418604651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19</v>
      </c>
      <c r="AS8" s="107">
        <f>IF(L8=0,"",IF(AR8=0,"",(AR8/L8)))</f>
        <v>0.22093023255814</v>
      </c>
      <c r="AT8" s="106"/>
      <c r="AU8" s="108">
        <f>IFERROR(AT8/AR8,"-")</f>
        <v>0</v>
      </c>
      <c r="AV8" s="109"/>
      <c r="AW8" s="110">
        <f>IFERROR(AV8/AR8,"-")</f>
        <v>0</v>
      </c>
      <c r="AX8" s="111"/>
      <c r="AY8" s="111"/>
      <c r="AZ8" s="111"/>
      <c r="BA8" s="112">
        <v>14</v>
      </c>
      <c r="BB8" s="113">
        <f>IF(L8=0,"",IF(BA8=0,"",(BA8/L8)))</f>
        <v>0.16279069767442</v>
      </c>
      <c r="BC8" s="112"/>
      <c r="BD8" s="114">
        <f>IFERROR(BC8/BA8,"-")</f>
        <v>0</v>
      </c>
      <c r="BE8" s="115"/>
      <c r="BF8" s="116">
        <f>IFERROR(BE8/BA8,"-")</f>
        <v>0</v>
      </c>
      <c r="BG8" s="117"/>
      <c r="BH8" s="117"/>
      <c r="BI8" s="117"/>
      <c r="BJ8" s="119">
        <v>4</v>
      </c>
      <c r="BK8" s="120">
        <f>IF(L8=0,"",IF(BJ8=0,"",(BJ8/L8)))</f>
        <v>0.046511627906977</v>
      </c>
      <c r="BL8" s="121"/>
      <c r="BM8" s="122">
        <f>IFERROR(BL8/BJ8,"-")</f>
        <v>0</v>
      </c>
      <c r="BN8" s="123"/>
      <c r="BO8" s="124">
        <f>IFERROR(BN8/BJ8,"-")</f>
        <v>0</v>
      </c>
      <c r="BP8" s="125"/>
      <c r="BQ8" s="125"/>
      <c r="BR8" s="125"/>
      <c r="BS8" s="126">
        <v>2</v>
      </c>
      <c r="BT8" s="127">
        <f>IF(L8=0,"",IF(BS8=0,"",(BS8/L8)))</f>
        <v>0.023255813953488</v>
      </c>
      <c r="BU8" s="128"/>
      <c r="BV8" s="129">
        <f>IFERROR(BU8/BS8,"-")</f>
        <v>0</v>
      </c>
      <c r="BW8" s="130"/>
      <c r="BX8" s="131">
        <f>IFERROR(BW8/BS8,"-")</f>
        <v>0</v>
      </c>
      <c r="BY8" s="132"/>
      <c r="BZ8" s="132"/>
      <c r="CA8" s="132"/>
      <c r="CB8" s="133"/>
      <c r="CC8" s="134">
        <f>IF(L8=0,"",IF(CB8=0,"",(CB8/L8)))</f>
        <v>0</v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1</v>
      </c>
      <c r="CL8" s="141">
        <v>3000</v>
      </c>
      <c r="CM8" s="141">
        <v>3000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/>
      <c r="B9" s="189" t="s">
        <v>109</v>
      </c>
      <c r="C9" s="189" t="s">
        <v>90</v>
      </c>
      <c r="D9" s="189"/>
      <c r="E9" s="189" t="s">
        <v>110</v>
      </c>
      <c r="F9" s="89"/>
      <c r="G9" s="89"/>
      <c r="H9" s="181"/>
      <c r="I9" s="80">
        <v>0</v>
      </c>
      <c r="J9" s="80">
        <v>0</v>
      </c>
      <c r="K9" s="80">
        <v>2</v>
      </c>
      <c r="L9" s="93">
        <v>0</v>
      </c>
      <c r="M9" s="81">
        <f>IFERROR(L9/K9,"-")</f>
        <v>0</v>
      </c>
      <c r="N9" s="80">
        <v>0</v>
      </c>
      <c r="O9" s="80">
        <v>0</v>
      </c>
      <c r="P9" s="81" t="str">
        <f>IFERROR(N9/(L9),"-")</f>
        <v>-</v>
      </c>
      <c r="Q9" s="82"/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/>
      <c r="X9" s="85"/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111</v>
      </c>
      <c r="G12" s="40"/>
      <c r="H12" s="184"/>
      <c r="I12" s="41">
        <f>SUM(I6:I11)</f>
        <v>1705</v>
      </c>
      <c r="J12" s="41">
        <f>SUM(J6:J11)</f>
        <v>0</v>
      </c>
      <c r="K12" s="41">
        <f>SUM(K6:K11)</f>
        <v>49815</v>
      </c>
      <c r="L12" s="41">
        <f>SUM(L6:L11)</f>
        <v>424</v>
      </c>
      <c r="M12" s="42">
        <f>IFERROR(L12/K12,"-")</f>
        <v>0.0085114925223326</v>
      </c>
      <c r="N12" s="77">
        <f>SUM(N6:N11)</f>
        <v>98</v>
      </c>
      <c r="O12" s="77">
        <f>SUM(O6:O11)</f>
        <v>125</v>
      </c>
      <c r="P12" s="42">
        <f>IFERROR(N12/L12,"-")</f>
        <v>0.2311320754717</v>
      </c>
      <c r="Q12" s="43">
        <f>IFERROR(H12/L12,"-")</f>
        <v>0</v>
      </c>
      <c r="R12" s="44">
        <f>SUM(R6:R11)</f>
        <v>52</v>
      </c>
      <c r="S12" s="42">
        <f>IFERROR(R12/L12,"-")</f>
        <v>0.12264150943396</v>
      </c>
      <c r="T12" s="184">
        <f>SUM(T6:T11)</f>
        <v>2843000</v>
      </c>
      <c r="U12" s="184">
        <f>IFERROR(T12/L12,"-")</f>
        <v>6705.1886792453</v>
      </c>
      <c r="V12" s="184">
        <f>IFERROR(T12/R12,"-")</f>
        <v>54673.076923077</v>
      </c>
      <c r="W12" s="184">
        <f>T12-H12</f>
        <v>2843000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9"/>
    <mergeCell ref="H8:H9"/>
    <mergeCell ref="Q8:Q9"/>
    <mergeCell ref="W8:W9"/>
    <mergeCell ref="X8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