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DVD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<sst xmlns="http://schemas.openxmlformats.org/spreadsheetml/2006/main" uniqueCount="133">
  <si>
    <t>11月</t>
  </si>
  <si>
    <t>どきどき</t>
  </si>
  <si>
    <t>最終更新日</t>
  </si>
  <si>
    <t>02月28日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</si>
  <si>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</si>
  <si>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</si>
  <si>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</si>
  <si>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</si>
  <si>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</si>
  <si>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</si>
  <si>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</si>
  <si>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</si>
  <si>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</si>
  <si>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</si>
  <si>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</si>
  <si>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</si>
  <si>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</si>
  <si>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</si>
  <si>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</si>
  <si>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</si>
  <si>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</si>
  <si>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</si>
  <si>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</si>
  <si>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</si>
  <si>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</si>
  <si>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</si>
  <si>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</si>
  <si>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</si>
  <si>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</si>
  <si>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</si>
  <si>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</si>
  <si>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</si>
  <si>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</si>
  <si>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</si>
  <si>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</si>
  <si>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</si>
  <si>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</si>
  <si>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</si>
  <si>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</si>
  <si>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</si>
  <si>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</si>
  <si>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</si>
  <si>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</si>
  <si>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</si>
  <si>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</si>
  <si>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</si>
  <si>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</si>
  <si>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</si>
  <si>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</si>
  <si>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</si>
  <si>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</si>
  <si>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</si>
  <si>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</si>
  <si>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</si>
  <si>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</si>
  <si>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</si>
  <si>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</si>
  <si>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ak356</t>
  </si>
  <si>
    <t>アドライヴ</t>
  </si>
  <si>
    <t>徳間書店</t>
  </si>
  <si>
    <t>DVD漫画たかし_セリフアレンジ</t>
  </si>
  <si>
    <t>lp02</t>
  </si>
  <si>
    <t>アサヒ芸能.4W火</t>
  </si>
  <si>
    <t>DVD袋裏4C</t>
  </si>
  <si>
    <t>11月26日(火)</t>
  </si>
  <si>
    <t>ak357</t>
  </si>
  <si>
    <t>空電</t>
  </si>
  <si>
    <t>ht454</t>
  </si>
  <si>
    <t>おまとめパック</t>
  </si>
  <si>
    <t>11月01日(金)</t>
  </si>
  <si>
    <t>ln_tk019</t>
  </si>
  <si>
    <t>line</t>
  </si>
  <si>
    <t>ht455</t>
  </si>
  <si>
    <t>ht456</t>
  </si>
  <si>
    <t>ht457</t>
  </si>
  <si>
    <t>lp03</t>
  </si>
  <si>
    <t>ln_tk020</t>
  </si>
  <si>
    <t>ht458</t>
  </si>
  <si>
    <t>ht459</t>
  </si>
  <si>
    <t>雑誌 TOTAL</t>
  </si>
  <si>
    <t>●DVD 広告</t>
  </si>
  <si>
    <t>ln_akn004</t>
  </si>
  <si>
    <t>三和出版</t>
  </si>
  <si>
    <t>DVD漫画たかし_LINE版</t>
  </si>
  <si>
    <t>A4変形、CVSフル、860円、10万部</t>
  </si>
  <si>
    <t>MEN'S DVD</t>
  </si>
  <si>
    <t>DVD袋表4C</t>
  </si>
  <si>
    <t>11月29日(金)</t>
  </si>
  <si>
    <t>pk292</t>
  </si>
  <si>
    <t>DVD TOTAL</t>
  </si>
  <si>
    <t>●アフィリエイト 広告</t>
  </si>
  <si>
    <t>UA</t>
  </si>
  <si>
    <t>AF単価</t>
  </si>
  <si>
    <t>20歳以上</t>
  </si>
  <si>
    <t>aa001</t>
  </si>
  <si>
    <t>MDメルマガ</t>
  </si>
  <si>
    <t>11/1～11/30</t>
  </si>
  <si>
    <t>aa002</t>
  </si>
  <si>
    <t>FB-action</t>
  </si>
  <si>
    <t>aa003</t>
  </si>
  <si>
    <t>リンクSNS</t>
  </si>
  <si>
    <t>aa004</t>
  </si>
  <si>
    <t>X-SWEETS</t>
  </si>
  <si>
    <t>aa005</t>
  </si>
  <si>
    <t>b01</t>
  </si>
  <si>
    <t>アダルトライン＠</t>
  </si>
  <si>
    <t>aa006</t>
  </si>
  <si>
    <t>aa007</t>
  </si>
  <si>
    <t>aa008</t>
  </si>
  <si>
    <t>aa009</t>
  </si>
  <si>
    <t>aa010</t>
  </si>
  <si>
    <t>aa011</t>
  </si>
  <si>
    <t>コミュCPF＠リーチ枠</t>
  </si>
  <si>
    <t>adit001</t>
  </si>
  <si>
    <t>ADIT</t>
  </si>
  <si>
    <t>ADマッチング ios</t>
  </si>
  <si>
    <t>11/15～11/30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</si>
  <si>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</si>
  <si>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</si>
  <si>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</si>
  <si>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</si>
  <si>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</si>
  <si>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</si>
  <si>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</si>
  <si>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</si>
  <si>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</si>
  <si>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</si>
  <si>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</si>
  <si>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bance001</t>
  </si>
  <si>
    <t>BANCE（DSP広告）</t>
  </si>
  <si>
    <t>ln_bance001</t>
  </si>
  <si>
    <t>b02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</si>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</sst>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0.2</v>
      </c>
      <c r="B6" s="189" t="s">
        <v>57</v>
      </c>
      <c r="C6" s="189" t="s">
        <v>58</v>
      </c>
      <c r="D6" s="189" t="s">
        <v>59</v>
      </c>
      <c r="E6" s="189" t="s">
        <v>60</v>
      </c>
      <c r="F6" s="189"/>
      <c r="G6" s="189" t="s">
        <v>61</v>
      </c>
      <c r="H6" s="89" t="s">
        <v>62</v>
      </c>
      <c r="I6" s="89" t="s">
        <v>63</v>
      </c>
      <c r="J6" s="89" t="s">
        <v>64</v>
      </c>
      <c r="K6" s="181">
        <v>75000</v>
      </c>
      <c r="L6" s="80">
        <v>15</v>
      </c>
      <c r="M6" s="80">
        <v>0</v>
      </c>
      <c r="N6" s="80">
        <v>50</v>
      </c>
      <c r="O6" s="91">
        <v>4</v>
      </c>
      <c r="P6" s="92">
        <v>1</v>
      </c>
      <c r="Q6" s="93">
        <f>O6+P6</f>
        <v>5</v>
      </c>
      <c r="R6" s="81">
        <f>IFERROR(Q6/N6,"-")</f>
        <v>0.1</v>
      </c>
      <c r="S6" s="80">
        <v>1</v>
      </c>
      <c r="T6" s="80">
        <v>0</v>
      </c>
      <c r="U6" s="81">
        <f>IFERROR(T6/(Q6),"-")</f>
        <v>0</v>
      </c>
      <c r="V6" s="82">
        <f>IFERROR(K6/SUM(Q6:Q7),"-")</f>
        <v>6818.1818181818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-60000</v>
      </c>
      <c r="AC6" s="85">
        <f>SUM(Y6:Y7)/SUM(K6:K7)</f>
        <v>0.2</v>
      </c>
      <c r="AD6" s="78"/>
      <c r="AE6" s="94">
        <v>1</v>
      </c>
      <c r="AF6" s="95">
        <f>IF(Q6=0,"",IF(AE6=0,"",(AE6/Q6)))</f>
        <v>0.2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4</v>
      </c>
      <c r="AO6" s="101">
        <f>IF(Q6=0,"",IF(AN6=0,"",(AN6/Q6)))</f>
        <v>0.8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39</v>
      </c>
      <c r="M7" s="80">
        <v>22</v>
      </c>
      <c r="N7" s="80">
        <v>45</v>
      </c>
      <c r="O7" s="91">
        <v>6</v>
      </c>
      <c r="P7" s="92">
        <v>0</v>
      </c>
      <c r="Q7" s="93">
        <f>O7+P7</f>
        <v>6</v>
      </c>
      <c r="R7" s="81">
        <f>IFERROR(Q7/N7,"-")</f>
        <v>0.13333333333333</v>
      </c>
      <c r="S7" s="80">
        <v>0</v>
      </c>
      <c r="T7" s="80">
        <v>2</v>
      </c>
      <c r="U7" s="81">
        <f>IFERROR(T7/(Q7),"-")</f>
        <v>0.33333333333333</v>
      </c>
      <c r="V7" s="82"/>
      <c r="W7" s="83">
        <v>1</v>
      </c>
      <c r="X7" s="81">
        <f>IF(Q7=0,"-",W7/Q7)</f>
        <v>0.16666666666667</v>
      </c>
      <c r="Y7" s="186">
        <v>15000</v>
      </c>
      <c r="Z7" s="187">
        <f>IFERROR(Y7/Q7,"-")</f>
        <v>2500</v>
      </c>
      <c r="AA7" s="187">
        <f>IFERROR(Y7/W7,"-")</f>
        <v>15000</v>
      </c>
      <c r="AB7" s="181"/>
      <c r="AC7" s="85"/>
      <c r="AD7" s="78"/>
      <c r="AE7" s="94">
        <v>1</v>
      </c>
      <c r="AF7" s="95">
        <f>IF(Q7=0,"",IF(AE7=0,"",(AE7/Q7)))</f>
        <v>0.16666666666667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1</v>
      </c>
      <c r="AX7" s="107">
        <f>IF(Q7=0,"",IF(AW7=0,"",(AW7/Q7)))</f>
        <v>0.16666666666667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1</v>
      </c>
      <c r="BP7" s="120">
        <f>IF(Q7=0,"",IF(BO7=0,"",(BO7/Q7)))</f>
        <v>0.16666666666667</v>
      </c>
      <c r="BQ7" s="121">
        <v>1</v>
      </c>
      <c r="BR7" s="122">
        <f>IFERROR(BQ7/BO7,"-")</f>
        <v>1</v>
      </c>
      <c r="BS7" s="123">
        <v>15000</v>
      </c>
      <c r="BT7" s="124">
        <f>IFERROR(BS7/BO7,"-")</f>
        <v>15000</v>
      </c>
      <c r="BU7" s="125"/>
      <c r="BV7" s="125"/>
      <c r="BW7" s="125">
        <v>1</v>
      </c>
      <c r="BX7" s="126">
        <v>3</v>
      </c>
      <c r="BY7" s="127">
        <f>IF(Q7=0,"",IF(BX7=0,"",(BX7/Q7)))</f>
        <v>0.5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1</v>
      </c>
      <c r="CQ7" s="141">
        <v>15000</v>
      </c>
      <c r="CR7" s="141">
        <v>15000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0.80925925925926</v>
      </c>
      <c r="B8" s="189" t="s">
        <v>67</v>
      </c>
      <c r="C8" s="189"/>
      <c r="D8" s="189"/>
      <c r="E8" s="189"/>
      <c r="F8" s="189"/>
      <c r="G8" s="189" t="s">
        <v>61</v>
      </c>
      <c r="H8" s="89" t="s">
        <v>68</v>
      </c>
      <c r="I8" s="89"/>
      <c r="J8" s="89" t="s">
        <v>69</v>
      </c>
      <c r="K8" s="181">
        <v>540000</v>
      </c>
      <c r="L8" s="80">
        <v>20</v>
      </c>
      <c r="M8" s="80">
        <v>0</v>
      </c>
      <c r="N8" s="80">
        <v>58</v>
      </c>
      <c r="O8" s="91">
        <v>1</v>
      </c>
      <c r="P8" s="92">
        <v>0</v>
      </c>
      <c r="Q8" s="93">
        <f>O8+P8</f>
        <v>1</v>
      </c>
      <c r="R8" s="81">
        <f>IFERROR(Q8/N8,"-")</f>
        <v>0.017241379310345</v>
      </c>
      <c r="S8" s="80">
        <v>0</v>
      </c>
      <c r="T8" s="80">
        <v>0</v>
      </c>
      <c r="U8" s="81">
        <f>IFERROR(T8/(Q8),"-")</f>
        <v>0</v>
      </c>
      <c r="V8" s="82">
        <f>IFERROR(K8/SUM(Q8:Q15),"-")</f>
        <v>3648.6486486486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SUM(Y8:Y15)-SUM(K8:K15)</f>
        <v>-103000</v>
      </c>
      <c r="AC8" s="85">
        <f>SUM(Y8:Y15)/SUM(K8:K15)</f>
        <v>0.80925925925926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1</v>
      </c>
      <c r="BP8" s="120">
        <f>IF(Q8=0,"",IF(BO8=0,"",(BO8/Q8)))</f>
        <v>1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70</v>
      </c>
      <c r="C9" s="189"/>
      <c r="D9" s="189"/>
      <c r="E9" s="189"/>
      <c r="F9" s="189"/>
      <c r="G9" s="189" t="s">
        <v>71</v>
      </c>
      <c r="H9" s="89"/>
      <c r="I9" s="89"/>
      <c r="J9" s="89"/>
      <c r="K9" s="181"/>
      <c r="L9" s="80">
        <v>0</v>
      </c>
      <c r="M9" s="80">
        <v>0</v>
      </c>
      <c r="N9" s="80">
        <v>0</v>
      </c>
      <c r="O9" s="91">
        <v>73</v>
      </c>
      <c r="P9" s="92">
        <v>1</v>
      </c>
      <c r="Q9" s="93">
        <f>O9+P9</f>
        <v>74</v>
      </c>
      <c r="R9" s="81" t="str">
        <f>IFERROR(Q9/N9,"-")</f>
        <v>-</v>
      </c>
      <c r="S9" s="80">
        <v>3</v>
      </c>
      <c r="T9" s="80">
        <v>4</v>
      </c>
      <c r="U9" s="81">
        <f>IFERROR(T9/(Q9),"-")</f>
        <v>0.054054054054054</v>
      </c>
      <c r="V9" s="82"/>
      <c r="W9" s="83">
        <v>4</v>
      </c>
      <c r="X9" s="81">
        <f>IF(Q9=0,"-",W9/Q9)</f>
        <v>0.054054054054054</v>
      </c>
      <c r="Y9" s="186">
        <v>159000</v>
      </c>
      <c r="Z9" s="187">
        <f>IFERROR(Y9/Q9,"-")</f>
        <v>2148.6486486486</v>
      </c>
      <c r="AA9" s="187">
        <f>IFERROR(Y9/W9,"-")</f>
        <v>39750</v>
      </c>
      <c r="AB9" s="181"/>
      <c r="AC9" s="85"/>
      <c r="AD9" s="78"/>
      <c r="AE9" s="94">
        <v>9</v>
      </c>
      <c r="AF9" s="95">
        <f>IF(Q9=0,"",IF(AE9=0,"",(AE9/Q9)))</f>
        <v>0.12162162162162</v>
      </c>
      <c r="AG9" s="94"/>
      <c r="AH9" s="96">
        <f>IFERROR(AG9/AE9,"-")</f>
        <v>0</v>
      </c>
      <c r="AI9" s="97"/>
      <c r="AJ9" s="98">
        <f>IFERROR(AI9/AE9,"-")</f>
        <v>0</v>
      </c>
      <c r="AK9" s="99"/>
      <c r="AL9" s="99"/>
      <c r="AM9" s="99"/>
      <c r="AN9" s="100">
        <v>15</v>
      </c>
      <c r="AO9" s="101">
        <f>IF(Q9=0,"",IF(AN9=0,"",(AN9/Q9)))</f>
        <v>0.2027027027027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14</v>
      </c>
      <c r="AX9" s="107">
        <f>IF(Q9=0,"",IF(AW9=0,"",(AW9/Q9)))</f>
        <v>0.18918918918919</v>
      </c>
      <c r="AY9" s="106">
        <v>1</v>
      </c>
      <c r="AZ9" s="108">
        <f>IFERROR(AY9/AW9,"-")</f>
        <v>0.071428571428571</v>
      </c>
      <c r="BA9" s="109">
        <v>3000</v>
      </c>
      <c r="BB9" s="110">
        <f>IFERROR(BA9/AW9,"-")</f>
        <v>214.28571428571</v>
      </c>
      <c r="BC9" s="111">
        <v>1</v>
      </c>
      <c r="BD9" s="111"/>
      <c r="BE9" s="111"/>
      <c r="BF9" s="112">
        <v>8</v>
      </c>
      <c r="BG9" s="113">
        <f>IF(Q9=0,"",IF(BF9=0,"",(BF9/Q9)))</f>
        <v>0.10810810810811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18</v>
      </c>
      <c r="BP9" s="120">
        <f>IF(Q9=0,"",IF(BO9=0,"",(BO9/Q9)))</f>
        <v>0.24324324324324</v>
      </c>
      <c r="BQ9" s="121">
        <v>2</v>
      </c>
      <c r="BR9" s="122">
        <f>IFERROR(BQ9/BO9,"-")</f>
        <v>0.11111111111111</v>
      </c>
      <c r="BS9" s="123">
        <v>148000</v>
      </c>
      <c r="BT9" s="124">
        <f>IFERROR(BS9/BO9,"-")</f>
        <v>8222.2222222222</v>
      </c>
      <c r="BU9" s="125">
        <v>1</v>
      </c>
      <c r="BV9" s="125"/>
      <c r="BW9" s="125">
        <v>1</v>
      </c>
      <c r="BX9" s="126">
        <v>9</v>
      </c>
      <c r="BY9" s="127">
        <f>IF(Q9=0,"",IF(BX9=0,"",(BX9/Q9)))</f>
        <v>0.12162162162162</v>
      </c>
      <c r="BZ9" s="128">
        <v>1</v>
      </c>
      <c r="CA9" s="129">
        <f>IFERROR(BZ9/BX9,"-")</f>
        <v>0.11111111111111</v>
      </c>
      <c r="CB9" s="130">
        <v>8000</v>
      </c>
      <c r="CC9" s="131">
        <f>IFERROR(CB9/BX9,"-")</f>
        <v>888.88888888889</v>
      </c>
      <c r="CD9" s="132"/>
      <c r="CE9" s="132">
        <v>1</v>
      </c>
      <c r="CF9" s="132"/>
      <c r="CG9" s="133">
        <v>1</v>
      </c>
      <c r="CH9" s="134">
        <f>IF(Q9=0,"",IF(CG9=0,"",(CG9/Q9)))</f>
        <v>0.013513513513514</v>
      </c>
      <c r="CI9" s="135"/>
      <c r="CJ9" s="136">
        <f>IFERROR(CI9/CG9,"-")</f>
        <v>0</v>
      </c>
      <c r="CK9" s="137"/>
      <c r="CL9" s="138">
        <f>IFERROR(CK9/CG9,"-")</f>
        <v>0</v>
      </c>
      <c r="CM9" s="139"/>
      <c r="CN9" s="139"/>
      <c r="CO9" s="139"/>
      <c r="CP9" s="140">
        <v>4</v>
      </c>
      <c r="CQ9" s="141">
        <v>159000</v>
      </c>
      <c r="CR9" s="141">
        <v>145000</v>
      </c>
      <c r="CS9" s="141"/>
      <c r="CT9" s="142" t="str">
        <f>IF(AND(CR9=0,CS9=0),"",IF(AND(CR9&lt;=100000,CS9&lt;=100000),"",IF(CR9/CQ9&gt;0.7,"男高",IF(CS9/CQ9&gt;0.7,"女高",""))))</f>
        <v>男高</v>
      </c>
    </row>
    <row r="10" spans="1:99">
      <c r="A10" s="79"/>
      <c r="B10" s="189" t="s">
        <v>72</v>
      </c>
      <c r="C10" s="189"/>
      <c r="D10" s="189"/>
      <c r="E10" s="189"/>
      <c r="F10" s="189"/>
      <c r="G10" s="189" t="s">
        <v>66</v>
      </c>
      <c r="H10" s="89"/>
      <c r="I10" s="89"/>
      <c r="J10" s="89"/>
      <c r="K10" s="181"/>
      <c r="L10" s="80">
        <v>44</v>
      </c>
      <c r="M10" s="80">
        <v>28</v>
      </c>
      <c r="N10" s="80">
        <v>54</v>
      </c>
      <c r="O10" s="91">
        <v>6</v>
      </c>
      <c r="P10" s="92">
        <v>0</v>
      </c>
      <c r="Q10" s="93">
        <f>O10+P10</f>
        <v>6</v>
      </c>
      <c r="R10" s="81">
        <f>IFERROR(Q10/N10,"-")</f>
        <v>0.11111111111111</v>
      </c>
      <c r="S10" s="80">
        <v>0</v>
      </c>
      <c r="T10" s="80">
        <v>0</v>
      </c>
      <c r="U10" s="81">
        <f>IFERROR(T10/(Q10),"-")</f>
        <v>0</v>
      </c>
      <c r="V10" s="82"/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/>
      <c r="AC10" s="85"/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3</v>
      </c>
      <c r="BG10" s="113">
        <f>IF(Q10=0,"",IF(BF10=0,"",(BF10/Q10)))</f>
        <v>0.5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</v>
      </c>
      <c r="BP10" s="120">
        <f>IF(Q10=0,"",IF(BO10=0,"",(BO10/Q10)))</f>
        <v>0.16666666666667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2</v>
      </c>
      <c r="BY10" s="127">
        <f>IF(Q10=0,"",IF(BX10=0,"",(BX10/Q10)))</f>
        <v>0.33333333333333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73</v>
      </c>
      <c r="C11" s="189"/>
      <c r="D11" s="189"/>
      <c r="E11" s="189"/>
      <c r="F11" s="189"/>
      <c r="G11" s="189" t="s">
        <v>66</v>
      </c>
      <c r="H11" s="89"/>
      <c r="I11" s="89"/>
      <c r="J11" s="89"/>
      <c r="K11" s="181"/>
      <c r="L11" s="80">
        <v>335</v>
      </c>
      <c r="M11" s="80">
        <v>181</v>
      </c>
      <c r="N11" s="80">
        <v>298</v>
      </c>
      <c r="O11" s="91">
        <v>48</v>
      </c>
      <c r="P11" s="92">
        <v>0</v>
      </c>
      <c r="Q11" s="93">
        <f>O11+P11</f>
        <v>48</v>
      </c>
      <c r="R11" s="81">
        <f>IFERROR(Q11/N11,"-")</f>
        <v>0.16107382550336</v>
      </c>
      <c r="S11" s="80">
        <v>10</v>
      </c>
      <c r="T11" s="80">
        <v>7</v>
      </c>
      <c r="U11" s="81">
        <f>IFERROR(T11/(Q11),"-")</f>
        <v>0.14583333333333</v>
      </c>
      <c r="V11" s="82"/>
      <c r="W11" s="83">
        <v>9</v>
      </c>
      <c r="X11" s="81">
        <f>IF(Q11=0,"-",W11/Q11)</f>
        <v>0.1875</v>
      </c>
      <c r="Y11" s="186">
        <v>257000</v>
      </c>
      <c r="Z11" s="187">
        <f>IFERROR(Y11/Q11,"-")</f>
        <v>5354.1666666667</v>
      </c>
      <c r="AA11" s="187">
        <f>IFERROR(Y11/W11,"-")</f>
        <v>28555.555555556</v>
      </c>
      <c r="AB11" s="181"/>
      <c r="AC11" s="85"/>
      <c r="AD11" s="78"/>
      <c r="AE11" s="94">
        <v>2</v>
      </c>
      <c r="AF11" s="95">
        <f>IF(Q11=0,"",IF(AE11=0,"",(AE11/Q11)))</f>
        <v>0.041666666666667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1</v>
      </c>
      <c r="AO11" s="101">
        <f>IF(Q11=0,"",IF(AN11=0,"",(AN11/Q11)))</f>
        <v>0.020833333333333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2</v>
      </c>
      <c r="AX11" s="107">
        <f>IF(Q11=0,"",IF(AW11=0,"",(AW11/Q11)))</f>
        <v>0.041666666666667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8</v>
      </c>
      <c r="BG11" s="113">
        <f>IF(Q11=0,"",IF(BF11=0,"",(BF11/Q11)))</f>
        <v>0.16666666666667</v>
      </c>
      <c r="BH11" s="112">
        <v>1</v>
      </c>
      <c r="BI11" s="114">
        <f>IFERROR(BH11/BF11,"-")</f>
        <v>0.125</v>
      </c>
      <c r="BJ11" s="115">
        <v>20000</v>
      </c>
      <c r="BK11" s="116">
        <f>IFERROR(BJ11/BF11,"-")</f>
        <v>2500</v>
      </c>
      <c r="BL11" s="117">
        <v>1</v>
      </c>
      <c r="BM11" s="117"/>
      <c r="BN11" s="117"/>
      <c r="BO11" s="119">
        <v>19</v>
      </c>
      <c r="BP11" s="120">
        <f>IF(Q11=0,"",IF(BO11=0,"",(BO11/Q11)))</f>
        <v>0.39583333333333</v>
      </c>
      <c r="BQ11" s="121">
        <v>3</v>
      </c>
      <c r="BR11" s="122">
        <f>IFERROR(BQ11/BO11,"-")</f>
        <v>0.15789473684211</v>
      </c>
      <c r="BS11" s="123">
        <v>52000</v>
      </c>
      <c r="BT11" s="124">
        <f>IFERROR(BS11/BO11,"-")</f>
        <v>2736.8421052632</v>
      </c>
      <c r="BU11" s="125"/>
      <c r="BV11" s="125">
        <v>1</v>
      </c>
      <c r="BW11" s="125">
        <v>2</v>
      </c>
      <c r="BX11" s="126">
        <v>11</v>
      </c>
      <c r="BY11" s="127">
        <f>IF(Q11=0,"",IF(BX11=0,"",(BX11/Q11)))</f>
        <v>0.22916666666667</v>
      </c>
      <c r="BZ11" s="128">
        <v>4</v>
      </c>
      <c r="CA11" s="129">
        <f>IFERROR(BZ11/BX11,"-")</f>
        <v>0.36363636363636</v>
      </c>
      <c r="CB11" s="130">
        <v>62000</v>
      </c>
      <c r="CC11" s="131">
        <f>IFERROR(CB11/BX11,"-")</f>
        <v>5636.3636363636</v>
      </c>
      <c r="CD11" s="132">
        <v>1</v>
      </c>
      <c r="CE11" s="132">
        <v>1</v>
      </c>
      <c r="CF11" s="132">
        <v>2</v>
      </c>
      <c r="CG11" s="133">
        <v>5</v>
      </c>
      <c r="CH11" s="134">
        <f>IF(Q11=0,"",IF(CG11=0,"",(CG11/Q11)))</f>
        <v>0.10416666666667</v>
      </c>
      <c r="CI11" s="135">
        <v>1</v>
      </c>
      <c r="CJ11" s="136">
        <f>IFERROR(CI11/CG11,"-")</f>
        <v>0.2</v>
      </c>
      <c r="CK11" s="137">
        <v>123000</v>
      </c>
      <c r="CL11" s="138">
        <f>IFERROR(CK11/CG11,"-")</f>
        <v>24600</v>
      </c>
      <c r="CM11" s="139"/>
      <c r="CN11" s="139"/>
      <c r="CO11" s="139">
        <v>1</v>
      </c>
      <c r="CP11" s="140">
        <v>9</v>
      </c>
      <c r="CQ11" s="141">
        <v>257000</v>
      </c>
      <c r="CR11" s="141">
        <v>123000</v>
      </c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74</v>
      </c>
      <c r="C12" s="189"/>
      <c r="D12" s="189"/>
      <c r="E12" s="189"/>
      <c r="F12" s="189"/>
      <c r="G12" s="189" t="s">
        <v>75</v>
      </c>
      <c r="H12" s="89"/>
      <c r="I12" s="89"/>
      <c r="J12" s="89"/>
      <c r="K12" s="181"/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76</v>
      </c>
      <c r="C13" s="189"/>
      <c r="D13" s="189"/>
      <c r="E13" s="189"/>
      <c r="F13" s="189"/>
      <c r="G13" s="189" t="s">
        <v>71</v>
      </c>
      <c r="H13" s="89"/>
      <c r="I13" s="89"/>
      <c r="J13" s="89"/>
      <c r="K13" s="181"/>
      <c r="L13" s="80">
        <v>0</v>
      </c>
      <c r="M13" s="80">
        <v>0</v>
      </c>
      <c r="N13" s="80">
        <v>0</v>
      </c>
      <c r="O13" s="91">
        <v>0</v>
      </c>
      <c r="P13" s="92">
        <v>0</v>
      </c>
      <c r="Q13" s="93">
        <f>O13+P13</f>
        <v>0</v>
      </c>
      <c r="R13" s="81" t="str">
        <f>IFERROR(Q13/N13,"-")</f>
        <v>-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77</v>
      </c>
      <c r="C14" s="189"/>
      <c r="D14" s="189"/>
      <c r="E14" s="189"/>
      <c r="F14" s="189"/>
      <c r="G14" s="189" t="s">
        <v>66</v>
      </c>
      <c r="H14" s="89"/>
      <c r="I14" s="89"/>
      <c r="J14" s="89"/>
      <c r="K14" s="181"/>
      <c r="L14" s="80">
        <v>49</v>
      </c>
      <c r="M14" s="80">
        <v>35</v>
      </c>
      <c r="N14" s="80">
        <v>48</v>
      </c>
      <c r="O14" s="91">
        <v>6</v>
      </c>
      <c r="P14" s="92">
        <v>0</v>
      </c>
      <c r="Q14" s="93">
        <f>O14+P14</f>
        <v>6</v>
      </c>
      <c r="R14" s="81">
        <f>IFERROR(Q14/N14,"-")</f>
        <v>0.125</v>
      </c>
      <c r="S14" s="80">
        <v>0</v>
      </c>
      <c r="T14" s="80">
        <v>1</v>
      </c>
      <c r="U14" s="81">
        <f>IFERROR(T14/(Q14),"-")</f>
        <v>0.16666666666667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1</v>
      </c>
      <c r="AO14" s="101">
        <f>IF(Q14=0,"",IF(AN14=0,"",(AN14/Q14)))</f>
        <v>0.16666666666667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>
        <v>1</v>
      </c>
      <c r="BG14" s="113">
        <f>IF(Q14=0,"",IF(BF14=0,"",(BF14/Q14)))</f>
        <v>0.16666666666667</v>
      </c>
      <c r="BH14" s="112"/>
      <c r="BI14" s="114">
        <f>IFERROR(BH14/BF14,"-")</f>
        <v>0</v>
      </c>
      <c r="BJ14" s="115"/>
      <c r="BK14" s="116">
        <f>IFERROR(BJ14/BF14,"-")</f>
        <v>0</v>
      </c>
      <c r="BL14" s="117"/>
      <c r="BM14" s="117"/>
      <c r="BN14" s="117"/>
      <c r="BO14" s="119">
        <v>2</v>
      </c>
      <c r="BP14" s="120">
        <f>IF(Q14=0,"",IF(BO14=0,"",(BO14/Q14)))</f>
        <v>0.33333333333333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1</v>
      </c>
      <c r="BY14" s="127">
        <f>IF(Q14=0,"",IF(BX14=0,"",(BX14/Q14)))</f>
        <v>0.16666666666667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>
        <v>1</v>
      </c>
      <c r="CH14" s="134">
        <f>IF(Q14=0,"",IF(CG14=0,"",(CG14/Q14)))</f>
        <v>0.16666666666667</v>
      </c>
      <c r="CI14" s="135"/>
      <c r="CJ14" s="136">
        <f>IFERROR(CI14/CG14,"-")</f>
        <v>0</v>
      </c>
      <c r="CK14" s="137"/>
      <c r="CL14" s="138">
        <f>IFERROR(CK14/CG14,"-")</f>
        <v>0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78</v>
      </c>
      <c r="C15" s="189"/>
      <c r="D15" s="189"/>
      <c r="E15" s="189"/>
      <c r="F15" s="189"/>
      <c r="G15" s="189" t="s">
        <v>66</v>
      </c>
      <c r="H15" s="89"/>
      <c r="I15" s="89"/>
      <c r="J15" s="89"/>
      <c r="K15" s="181"/>
      <c r="L15" s="80">
        <v>65</v>
      </c>
      <c r="M15" s="80">
        <v>46</v>
      </c>
      <c r="N15" s="80">
        <v>52</v>
      </c>
      <c r="O15" s="91">
        <v>13</v>
      </c>
      <c r="P15" s="92">
        <v>0</v>
      </c>
      <c r="Q15" s="93">
        <f>O15+P15</f>
        <v>13</v>
      </c>
      <c r="R15" s="81">
        <f>IFERROR(Q15/N15,"-")</f>
        <v>0.25</v>
      </c>
      <c r="S15" s="80">
        <v>3</v>
      </c>
      <c r="T15" s="80">
        <v>3</v>
      </c>
      <c r="U15" s="81">
        <f>IFERROR(T15/(Q15),"-")</f>
        <v>0.23076923076923</v>
      </c>
      <c r="V15" s="82"/>
      <c r="W15" s="83">
        <v>3</v>
      </c>
      <c r="X15" s="81">
        <f>IF(Q15=0,"-",W15/Q15)</f>
        <v>0.23076923076923</v>
      </c>
      <c r="Y15" s="186">
        <v>21000</v>
      </c>
      <c r="Z15" s="187">
        <f>IFERROR(Y15/Q15,"-")</f>
        <v>1615.3846153846</v>
      </c>
      <c r="AA15" s="187">
        <f>IFERROR(Y15/W15,"-")</f>
        <v>7000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>
        <v>2</v>
      </c>
      <c r="AO15" s="101">
        <f>IF(Q15=0,"",IF(AN15=0,"",(AN15/Q15)))</f>
        <v>0.15384615384615</v>
      </c>
      <c r="AP15" s="100"/>
      <c r="AQ15" s="102">
        <f>IFERROR(AP15/AN15,"-")</f>
        <v>0</v>
      </c>
      <c r="AR15" s="103"/>
      <c r="AS15" s="104">
        <f>IFERROR(AR15/AN15,"-")</f>
        <v>0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>
        <v>5</v>
      </c>
      <c r="BG15" s="113">
        <f>IF(Q15=0,"",IF(BF15=0,"",(BF15/Q15)))</f>
        <v>0.38461538461538</v>
      </c>
      <c r="BH15" s="112">
        <v>1</v>
      </c>
      <c r="BI15" s="114">
        <f>IFERROR(BH15/BF15,"-")</f>
        <v>0.2</v>
      </c>
      <c r="BJ15" s="115">
        <v>3000</v>
      </c>
      <c r="BK15" s="116">
        <f>IFERROR(BJ15/BF15,"-")</f>
        <v>600</v>
      </c>
      <c r="BL15" s="117">
        <v>1</v>
      </c>
      <c r="BM15" s="117"/>
      <c r="BN15" s="117"/>
      <c r="BO15" s="119">
        <v>3</v>
      </c>
      <c r="BP15" s="120">
        <f>IF(Q15=0,"",IF(BO15=0,"",(BO15/Q15)))</f>
        <v>0.23076923076923</v>
      </c>
      <c r="BQ15" s="121">
        <v>2</v>
      </c>
      <c r="BR15" s="122">
        <f>IFERROR(BQ15/BO15,"-")</f>
        <v>0.66666666666667</v>
      </c>
      <c r="BS15" s="123">
        <v>18000</v>
      </c>
      <c r="BT15" s="124">
        <f>IFERROR(BS15/BO15,"-")</f>
        <v>6000</v>
      </c>
      <c r="BU15" s="125">
        <v>1</v>
      </c>
      <c r="BV15" s="125"/>
      <c r="BW15" s="125">
        <v>1</v>
      </c>
      <c r="BX15" s="126">
        <v>3</v>
      </c>
      <c r="BY15" s="127">
        <f>IF(Q15=0,"",IF(BX15=0,"",(BX15/Q15)))</f>
        <v>0.23076923076923</v>
      </c>
      <c r="BZ15" s="128"/>
      <c r="CA15" s="129">
        <f>IFERROR(BZ15/BX15,"-")</f>
        <v>0</v>
      </c>
      <c r="CB15" s="130"/>
      <c r="CC15" s="131">
        <f>IFERROR(CB15/BX15,"-")</f>
        <v>0</v>
      </c>
      <c r="CD15" s="132"/>
      <c r="CE15" s="132"/>
      <c r="CF15" s="132"/>
      <c r="CG15" s="133"/>
      <c r="CH15" s="134">
        <f>IF(Q15=0,"",IF(CG15=0,"",(CG15/Q15)))</f>
        <v>0</v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3</v>
      </c>
      <c r="CQ15" s="141">
        <v>21000</v>
      </c>
      <c r="CR15" s="141">
        <v>15000</v>
      </c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30"/>
      <c r="B16" s="86"/>
      <c r="C16" s="86"/>
      <c r="D16" s="87"/>
      <c r="E16" s="87"/>
      <c r="F16" s="87"/>
      <c r="G16" s="88"/>
      <c r="H16" s="89"/>
      <c r="I16" s="89"/>
      <c r="J16" s="89"/>
      <c r="K16" s="182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8"/>
      <c r="Z16" s="188"/>
      <c r="AA16" s="188"/>
      <c r="AB16" s="188"/>
      <c r="AC16" s="33"/>
      <c r="AD16" s="58"/>
      <c r="AE16" s="62"/>
      <c r="AF16" s="63"/>
      <c r="AG16" s="62"/>
      <c r="AH16" s="66"/>
      <c r="AI16" s="67"/>
      <c r="AJ16" s="68"/>
      <c r="AK16" s="69"/>
      <c r="AL16" s="69"/>
      <c r="AM16" s="69"/>
      <c r="AN16" s="62"/>
      <c r="AO16" s="63"/>
      <c r="AP16" s="62"/>
      <c r="AQ16" s="66"/>
      <c r="AR16" s="67"/>
      <c r="AS16" s="68"/>
      <c r="AT16" s="69"/>
      <c r="AU16" s="69"/>
      <c r="AV16" s="69"/>
      <c r="AW16" s="62"/>
      <c r="AX16" s="63"/>
      <c r="AY16" s="62"/>
      <c r="AZ16" s="66"/>
      <c r="BA16" s="67"/>
      <c r="BB16" s="68"/>
      <c r="BC16" s="69"/>
      <c r="BD16" s="69"/>
      <c r="BE16" s="69"/>
      <c r="BF16" s="62"/>
      <c r="BG16" s="63"/>
      <c r="BH16" s="62"/>
      <c r="BI16" s="66"/>
      <c r="BJ16" s="67"/>
      <c r="BK16" s="68"/>
      <c r="BL16" s="69"/>
      <c r="BM16" s="69"/>
      <c r="BN16" s="69"/>
      <c r="BO16" s="64"/>
      <c r="BP16" s="65"/>
      <c r="BQ16" s="62"/>
      <c r="BR16" s="66"/>
      <c r="BS16" s="67"/>
      <c r="BT16" s="68"/>
      <c r="BU16" s="69"/>
      <c r="BV16" s="69"/>
      <c r="BW16" s="69"/>
      <c r="BX16" s="64"/>
      <c r="BY16" s="65"/>
      <c r="BZ16" s="62"/>
      <c r="CA16" s="66"/>
      <c r="CB16" s="67"/>
      <c r="CC16" s="68"/>
      <c r="CD16" s="69"/>
      <c r="CE16" s="69"/>
      <c r="CF16" s="69"/>
      <c r="CG16" s="64"/>
      <c r="CH16" s="65"/>
      <c r="CI16" s="62"/>
      <c r="CJ16" s="66"/>
      <c r="CK16" s="67"/>
      <c r="CL16" s="68"/>
      <c r="CM16" s="69"/>
      <c r="CN16" s="69"/>
      <c r="CO16" s="69"/>
      <c r="CP16" s="70"/>
      <c r="CQ16" s="67"/>
      <c r="CR16" s="67"/>
      <c r="CS16" s="67"/>
      <c r="CT16" s="71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4"/>
      <c r="K17" s="183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8"/>
      <c r="Z17" s="188"/>
      <c r="AA17" s="188"/>
      <c r="AB17" s="188"/>
      <c r="AC17" s="33"/>
      <c r="AD17" s="60"/>
      <c r="AE17" s="62"/>
      <c r="AF17" s="63"/>
      <c r="AG17" s="62"/>
      <c r="AH17" s="66"/>
      <c r="AI17" s="67"/>
      <c r="AJ17" s="68"/>
      <c r="AK17" s="69"/>
      <c r="AL17" s="69"/>
      <c r="AM17" s="69"/>
      <c r="AN17" s="62"/>
      <c r="AO17" s="63"/>
      <c r="AP17" s="62"/>
      <c r="AQ17" s="66"/>
      <c r="AR17" s="67"/>
      <c r="AS17" s="68"/>
      <c r="AT17" s="69"/>
      <c r="AU17" s="69"/>
      <c r="AV17" s="69"/>
      <c r="AW17" s="62"/>
      <c r="AX17" s="63"/>
      <c r="AY17" s="62"/>
      <c r="AZ17" s="66"/>
      <c r="BA17" s="67"/>
      <c r="BB17" s="68"/>
      <c r="BC17" s="69"/>
      <c r="BD17" s="69"/>
      <c r="BE17" s="69"/>
      <c r="BF17" s="62"/>
      <c r="BG17" s="63"/>
      <c r="BH17" s="62"/>
      <c r="BI17" s="66"/>
      <c r="BJ17" s="67"/>
      <c r="BK17" s="68"/>
      <c r="BL17" s="69"/>
      <c r="BM17" s="69"/>
      <c r="BN17" s="69"/>
      <c r="BO17" s="64"/>
      <c r="BP17" s="65"/>
      <c r="BQ17" s="62"/>
      <c r="BR17" s="66"/>
      <c r="BS17" s="67"/>
      <c r="BT17" s="68"/>
      <c r="BU17" s="69"/>
      <c r="BV17" s="69"/>
      <c r="BW17" s="69"/>
      <c r="BX17" s="64"/>
      <c r="BY17" s="65"/>
      <c r="BZ17" s="62"/>
      <c r="CA17" s="66"/>
      <c r="CB17" s="67"/>
      <c r="CC17" s="68"/>
      <c r="CD17" s="69"/>
      <c r="CE17" s="69"/>
      <c r="CF17" s="69"/>
      <c r="CG17" s="64"/>
      <c r="CH17" s="65"/>
      <c r="CI17" s="62"/>
      <c r="CJ17" s="66"/>
      <c r="CK17" s="67"/>
      <c r="CL17" s="68"/>
      <c r="CM17" s="69"/>
      <c r="CN17" s="69"/>
      <c r="CO17" s="69"/>
      <c r="CP17" s="70"/>
      <c r="CQ17" s="67"/>
      <c r="CR17" s="67"/>
      <c r="CS17" s="67"/>
      <c r="CT17" s="71"/>
    </row>
    <row r="18" spans="1:99">
      <c r="A18" s="19">
        <f>AC18</f>
        <v>0.7349593495935</v>
      </c>
      <c r="B18" s="39"/>
      <c r="C18" s="39"/>
      <c r="D18" s="39"/>
      <c r="E18" s="39"/>
      <c r="F18" s="39"/>
      <c r="G18" s="39"/>
      <c r="H18" s="40" t="s">
        <v>79</v>
      </c>
      <c r="I18" s="40"/>
      <c r="J18" s="40"/>
      <c r="K18" s="184">
        <f>SUM(K6:K17)</f>
        <v>615000</v>
      </c>
      <c r="L18" s="41">
        <f>SUM(L6:L17)</f>
        <v>567</v>
      </c>
      <c r="M18" s="41">
        <f>SUM(M6:M17)</f>
        <v>312</v>
      </c>
      <c r="N18" s="41">
        <f>SUM(N6:N17)</f>
        <v>605</v>
      </c>
      <c r="O18" s="41">
        <f>SUM(O6:O17)</f>
        <v>157</v>
      </c>
      <c r="P18" s="41">
        <f>SUM(P6:P17)</f>
        <v>2</v>
      </c>
      <c r="Q18" s="41">
        <f>SUM(Q6:Q17)</f>
        <v>159</v>
      </c>
      <c r="R18" s="42">
        <f>IFERROR(Q18/N18,"-")</f>
        <v>0.26280991735537</v>
      </c>
      <c r="S18" s="77">
        <f>SUM(S6:S17)</f>
        <v>17</v>
      </c>
      <c r="T18" s="77">
        <f>SUM(T6:T17)</f>
        <v>17</v>
      </c>
      <c r="U18" s="42">
        <f>IFERROR(S18/Q18,"-")</f>
        <v>0.10691823899371</v>
      </c>
      <c r="V18" s="43">
        <f>IFERROR(K18/Q18,"-")</f>
        <v>3867.9245283019</v>
      </c>
      <c r="W18" s="44">
        <f>SUM(W6:W17)</f>
        <v>17</v>
      </c>
      <c r="X18" s="42">
        <f>IFERROR(W18/Q18,"-")</f>
        <v>0.10691823899371</v>
      </c>
      <c r="Y18" s="184">
        <f>SUM(Y6:Y17)</f>
        <v>452000</v>
      </c>
      <c r="Z18" s="184">
        <f>IFERROR(Y18/Q18,"-")</f>
        <v>2842.7672955975</v>
      </c>
      <c r="AA18" s="184">
        <f>IFERROR(Y18/W18,"-")</f>
        <v>26588.235294118</v>
      </c>
      <c r="AB18" s="184">
        <f>Y18-K18</f>
        <v>-163000</v>
      </c>
      <c r="AC18" s="46">
        <f>Y18/K18</f>
        <v>0.7349593495935</v>
      </c>
      <c r="AD18" s="59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15"/>
    <mergeCell ref="K8:K15"/>
    <mergeCell ref="V8:V15"/>
    <mergeCell ref="AB8:AB15"/>
    <mergeCell ref="AC8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80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0.024</v>
      </c>
      <c r="B6" s="189" t="s">
        <v>81</v>
      </c>
      <c r="C6" s="189" t="s">
        <v>58</v>
      </c>
      <c r="D6" s="189" t="s">
        <v>82</v>
      </c>
      <c r="E6" s="189" t="s">
        <v>83</v>
      </c>
      <c r="F6" s="189" t="s">
        <v>84</v>
      </c>
      <c r="G6" s="189" t="s">
        <v>71</v>
      </c>
      <c r="H6" s="89" t="s">
        <v>85</v>
      </c>
      <c r="I6" s="89" t="s">
        <v>86</v>
      </c>
      <c r="J6" s="89" t="s">
        <v>87</v>
      </c>
      <c r="K6" s="181">
        <v>125000</v>
      </c>
      <c r="L6" s="80">
        <v>0</v>
      </c>
      <c r="M6" s="80">
        <v>0</v>
      </c>
      <c r="N6" s="80">
        <v>0</v>
      </c>
      <c r="O6" s="91">
        <v>27</v>
      </c>
      <c r="P6" s="92">
        <v>1</v>
      </c>
      <c r="Q6" s="93">
        <f>O6+P6</f>
        <v>28</v>
      </c>
      <c r="R6" s="81" t="str">
        <f>IFERROR(Q6/N6,"-")</f>
        <v>-</v>
      </c>
      <c r="S6" s="80">
        <v>0</v>
      </c>
      <c r="T6" s="80">
        <v>4</v>
      </c>
      <c r="U6" s="81">
        <f>IFERROR(T6/(Q6),"-")</f>
        <v>0.14285714285714</v>
      </c>
      <c r="V6" s="82">
        <f>IFERROR(K6/SUM(Q6:Q7),"-")</f>
        <v>2659.5744680851</v>
      </c>
      <c r="W6" s="83">
        <v>1</v>
      </c>
      <c r="X6" s="81">
        <f>IF(Q6=0,"-",W6/Q6)</f>
        <v>0.035714285714286</v>
      </c>
      <c r="Y6" s="186">
        <v>3000</v>
      </c>
      <c r="Z6" s="187">
        <f>IFERROR(Y6/Q6,"-")</f>
        <v>107.14285714286</v>
      </c>
      <c r="AA6" s="187">
        <f>IFERROR(Y6/W6,"-")</f>
        <v>3000</v>
      </c>
      <c r="AB6" s="181">
        <f>SUM(Y6:Y7)-SUM(K6:K7)</f>
        <v>-122000</v>
      </c>
      <c r="AC6" s="85">
        <f>SUM(Y6:Y7)/SUM(K6:K7)</f>
        <v>0.024</v>
      </c>
      <c r="AD6" s="78"/>
      <c r="AE6" s="94">
        <v>1</v>
      </c>
      <c r="AF6" s="95">
        <f>IF(Q6=0,"",IF(AE6=0,"",(AE6/Q6)))</f>
        <v>0.035714285714286</v>
      </c>
      <c r="AG6" s="94"/>
      <c r="AH6" s="96">
        <f>IFERROR(AG6/AE6,"-")</f>
        <v>0</v>
      </c>
      <c r="AI6" s="97"/>
      <c r="AJ6" s="98">
        <f>IFERROR(AI6/AE6,"-")</f>
        <v>0</v>
      </c>
      <c r="AK6" s="99"/>
      <c r="AL6" s="99"/>
      <c r="AM6" s="99"/>
      <c r="AN6" s="100">
        <v>9</v>
      </c>
      <c r="AO6" s="101">
        <f>IF(Q6=0,"",IF(AN6=0,"",(AN6/Q6)))</f>
        <v>0.32142857142857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6</v>
      </c>
      <c r="AX6" s="107">
        <f>IF(Q6=0,"",IF(AW6=0,"",(AW6/Q6)))</f>
        <v>0.21428571428571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7</v>
      </c>
      <c r="BG6" s="113">
        <f>IF(Q6=0,"",IF(BF6=0,"",(BF6/Q6)))</f>
        <v>0.25</v>
      </c>
      <c r="BH6" s="112">
        <v>1</v>
      </c>
      <c r="BI6" s="114">
        <f>IFERROR(BH6/BF6,"-")</f>
        <v>0.14285714285714</v>
      </c>
      <c r="BJ6" s="115">
        <v>8000</v>
      </c>
      <c r="BK6" s="116">
        <f>IFERROR(BJ6/BF6,"-")</f>
        <v>1142.8571428571</v>
      </c>
      <c r="BL6" s="117"/>
      <c r="BM6" s="117">
        <v>1</v>
      </c>
      <c r="BN6" s="117"/>
      <c r="BO6" s="119">
        <v>4</v>
      </c>
      <c r="BP6" s="120">
        <f>IF(Q6=0,"",IF(BO6=0,"",(BO6/Q6)))</f>
        <v>0.14285714285714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0.035714285714286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3000</v>
      </c>
      <c r="CR6" s="141">
        <v>8000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88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55</v>
      </c>
      <c r="M7" s="80">
        <v>42</v>
      </c>
      <c r="N7" s="80">
        <v>45</v>
      </c>
      <c r="O7" s="91">
        <v>19</v>
      </c>
      <c r="P7" s="92">
        <v>0</v>
      </c>
      <c r="Q7" s="93">
        <f>O7+P7</f>
        <v>19</v>
      </c>
      <c r="R7" s="81">
        <f>IFERROR(Q7/N7,"-")</f>
        <v>0.42222222222222</v>
      </c>
      <c r="S7" s="80">
        <v>1</v>
      </c>
      <c r="T7" s="80">
        <v>6</v>
      </c>
      <c r="U7" s="81">
        <f>IFERROR(T7/(Q7),"-")</f>
        <v>0.31578947368421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1</v>
      </c>
      <c r="AO7" s="101">
        <f>IF(Q7=0,"",IF(AN7=0,"",(AN7/Q7)))</f>
        <v>0.052631578947368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0.052631578947368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9</v>
      </c>
      <c r="BG7" s="113">
        <f>IF(Q7=0,"",IF(BF7=0,"",(BF7/Q7)))</f>
        <v>0.47368421052632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4</v>
      </c>
      <c r="BP7" s="120">
        <f>IF(Q7=0,"",IF(BO7=0,"",(BO7/Q7)))</f>
        <v>0.21052631578947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2</v>
      </c>
      <c r="BY7" s="127">
        <f>IF(Q7=0,"",IF(BX7=0,"",(BX7/Q7)))</f>
        <v>0.10526315789474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>
        <v>2</v>
      </c>
      <c r="CH7" s="134">
        <f>IF(Q7=0,"",IF(CG7=0,"",(CG7/Q7)))</f>
        <v>0.10526315789474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30"/>
      <c r="B8" s="86"/>
      <c r="C8" s="86"/>
      <c r="D8" s="87"/>
      <c r="E8" s="87"/>
      <c r="F8" s="87"/>
      <c r="G8" s="88"/>
      <c r="H8" s="89"/>
      <c r="I8" s="89"/>
      <c r="J8" s="89"/>
      <c r="K8" s="182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8"/>
      <c r="Z8" s="188"/>
      <c r="AA8" s="188"/>
      <c r="AB8" s="188"/>
      <c r="AC8" s="33"/>
      <c r="AD8" s="58"/>
      <c r="AE8" s="62"/>
      <c r="AF8" s="63"/>
      <c r="AG8" s="62"/>
      <c r="AH8" s="66"/>
      <c r="AI8" s="67"/>
      <c r="AJ8" s="68"/>
      <c r="AK8" s="69"/>
      <c r="AL8" s="69"/>
      <c r="AM8" s="69"/>
      <c r="AN8" s="62"/>
      <c r="AO8" s="63"/>
      <c r="AP8" s="62"/>
      <c r="AQ8" s="66"/>
      <c r="AR8" s="67"/>
      <c r="AS8" s="68"/>
      <c r="AT8" s="69"/>
      <c r="AU8" s="69"/>
      <c r="AV8" s="69"/>
      <c r="AW8" s="62"/>
      <c r="AX8" s="63"/>
      <c r="AY8" s="62"/>
      <c r="AZ8" s="66"/>
      <c r="BA8" s="67"/>
      <c r="BB8" s="68"/>
      <c r="BC8" s="69"/>
      <c r="BD8" s="69"/>
      <c r="BE8" s="69"/>
      <c r="BF8" s="62"/>
      <c r="BG8" s="63"/>
      <c r="BH8" s="62"/>
      <c r="BI8" s="66"/>
      <c r="BJ8" s="67"/>
      <c r="BK8" s="68"/>
      <c r="BL8" s="69"/>
      <c r="BM8" s="69"/>
      <c r="BN8" s="69"/>
      <c r="BO8" s="64"/>
      <c r="BP8" s="65"/>
      <c r="BQ8" s="62"/>
      <c r="BR8" s="66"/>
      <c r="BS8" s="67"/>
      <c r="BT8" s="68"/>
      <c r="BU8" s="69"/>
      <c r="BV8" s="69"/>
      <c r="BW8" s="69"/>
      <c r="BX8" s="64"/>
      <c r="BY8" s="65"/>
      <c r="BZ8" s="62"/>
      <c r="CA8" s="66"/>
      <c r="CB8" s="67"/>
      <c r="CC8" s="68"/>
      <c r="CD8" s="69"/>
      <c r="CE8" s="69"/>
      <c r="CF8" s="69"/>
      <c r="CG8" s="64"/>
      <c r="CH8" s="65"/>
      <c r="CI8" s="62"/>
      <c r="CJ8" s="66"/>
      <c r="CK8" s="67"/>
      <c r="CL8" s="68"/>
      <c r="CM8" s="69"/>
      <c r="CN8" s="69"/>
      <c r="CO8" s="69"/>
      <c r="CP8" s="70"/>
      <c r="CQ8" s="67"/>
      <c r="CR8" s="67"/>
      <c r="CS8" s="67"/>
      <c r="CT8" s="71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4"/>
      <c r="K9" s="183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8"/>
      <c r="Z9" s="188"/>
      <c r="AA9" s="188"/>
      <c r="AB9" s="188"/>
      <c r="AC9" s="33"/>
      <c r="AD9" s="60"/>
      <c r="AE9" s="62"/>
      <c r="AF9" s="63"/>
      <c r="AG9" s="62"/>
      <c r="AH9" s="66"/>
      <c r="AI9" s="67"/>
      <c r="AJ9" s="68"/>
      <c r="AK9" s="69"/>
      <c r="AL9" s="69"/>
      <c r="AM9" s="69"/>
      <c r="AN9" s="62"/>
      <c r="AO9" s="63"/>
      <c r="AP9" s="62"/>
      <c r="AQ9" s="66"/>
      <c r="AR9" s="67"/>
      <c r="AS9" s="68"/>
      <c r="AT9" s="69"/>
      <c r="AU9" s="69"/>
      <c r="AV9" s="69"/>
      <c r="AW9" s="62"/>
      <c r="AX9" s="63"/>
      <c r="AY9" s="62"/>
      <c r="AZ9" s="66"/>
      <c r="BA9" s="67"/>
      <c r="BB9" s="68"/>
      <c r="BC9" s="69"/>
      <c r="BD9" s="69"/>
      <c r="BE9" s="69"/>
      <c r="BF9" s="62"/>
      <c r="BG9" s="63"/>
      <c r="BH9" s="62"/>
      <c r="BI9" s="66"/>
      <c r="BJ9" s="67"/>
      <c r="BK9" s="68"/>
      <c r="BL9" s="69"/>
      <c r="BM9" s="69"/>
      <c r="BN9" s="69"/>
      <c r="BO9" s="64"/>
      <c r="BP9" s="65"/>
      <c r="BQ9" s="62"/>
      <c r="BR9" s="66"/>
      <c r="BS9" s="67"/>
      <c r="BT9" s="68"/>
      <c r="BU9" s="69"/>
      <c r="BV9" s="69"/>
      <c r="BW9" s="69"/>
      <c r="BX9" s="64"/>
      <c r="BY9" s="65"/>
      <c r="BZ9" s="62"/>
      <c r="CA9" s="66"/>
      <c r="CB9" s="67"/>
      <c r="CC9" s="68"/>
      <c r="CD9" s="69"/>
      <c r="CE9" s="69"/>
      <c r="CF9" s="69"/>
      <c r="CG9" s="64"/>
      <c r="CH9" s="65"/>
      <c r="CI9" s="62"/>
      <c r="CJ9" s="66"/>
      <c r="CK9" s="67"/>
      <c r="CL9" s="68"/>
      <c r="CM9" s="69"/>
      <c r="CN9" s="69"/>
      <c r="CO9" s="69"/>
      <c r="CP9" s="70"/>
      <c r="CQ9" s="67"/>
      <c r="CR9" s="67"/>
      <c r="CS9" s="67"/>
      <c r="CT9" s="71"/>
    </row>
    <row r="10" spans="1:99">
      <c r="A10" s="19">
        <f>AC10</f>
        <v>0.024</v>
      </c>
      <c r="B10" s="39"/>
      <c r="C10" s="39"/>
      <c r="D10" s="39"/>
      <c r="E10" s="39"/>
      <c r="F10" s="39"/>
      <c r="G10" s="39"/>
      <c r="H10" s="40" t="s">
        <v>89</v>
      </c>
      <c r="I10" s="40"/>
      <c r="J10" s="40"/>
      <c r="K10" s="184">
        <f>SUM(K6:K9)</f>
        <v>125000</v>
      </c>
      <c r="L10" s="41">
        <f>SUM(L6:L9)</f>
        <v>55</v>
      </c>
      <c r="M10" s="41">
        <f>SUM(M6:M9)</f>
        <v>42</v>
      </c>
      <c r="N10" s="41">
        <f>SUM(N6:N9)</f>
        <v>45</v>
      </c>
      <c r="O10" s="41">
        <f>SUM(O6:O9)</f>
        <v>46</v>
      </c>
      <c r="P10" s="41">
        <f>SUM(P6:P9)</f>
        <v>1</v>
      </c>
      <c r="Q10" s="41">
        <f>SUM(Q6:Q9)</f>
        <v>47</v>
      </c>
      <c r="R10" s="42">
        <f>IFERROR(Q10/N10,"-")</f>
        <v>1.0444444444444</v>
      </c>
      <c r="S10" s="77">
        <f>SUM(S6:S9)</f>
        <v>1</v>
      </c>
      <c r="T10" s="77">
        <f>SUM(T6:T9)</f>
        <v>10</v>
      </c>
      <c r="U10" s="42">
        <f>IFERROR(S10/Q10,"-")</f>
        <v>0.021276595744681</v>
      </c>
      <c r="V10" s="43">
        <f>IFERROR(K10/Q10,"-")</f>
        <v>2659.5744680851</v>
      </c>
      <c r="W10" s="44">
        <f>SUM(W6:W9)</f>
        <v>1</v>
      </c>
      <c r="X10" s="42">
        <f>IFERROR(W10/Q10,"-")</f>
        <v>0.021276595744681</v>
      </c>
      <c r="Y10" s="184">
        <f>SUM(Y6:Y9)</f>
        <v>3000</v>
      </c>
      <c r="Z10" s="184">
        <f>IFERROR(Y10/Q10,"-")</f>
        <v>63.829787234043</v>
      </c>
      <c r="AA10" s="184">
        <f>IFERROR(Y10/W10,"-")</f>
        <v>3000</v>
      </c>
      <c r="AB10" s="184">
        <f>Y10-K10</f>
        <v>-122000</v>
      </c>
      <c r="AC10" s="46">
        <f>Y10/K10</f>
        <v>0.024</v>
      </c>
      <c r="AD10" s="59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2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90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91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92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93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>
        <f>Z6</f>
        <v>3.8701923076923</v>
      </c>
      <c r="B6" s="189" t="s">
        <v>94</v>
      </c>
      <c r="C6" s="189"/>
      <c r="D6" s="189"/>
      <c r="E6" s="189"/>
      <c r="F6" s="89" t="s">
        <v>95</v>
      </c>
      <c r="G6" s="89" t="s">
        <v>96</v>
      </c>
      <c r="H6" s="181">
        <v>374400</v>
      </c>
      <c r="I6" s="84">
        <v>1900</v>
      </c>
      <c r="J6" s="80">
        <v>664</v>
      </c>
      <c r="K6" s="80">
        <v>0</v>
      </c>
      <c r="L6" s="80">
        <v>34840</v>
      </c>
      <c r="M6" s="93">
        <v>208</v>
      </c>
      <c r="N6" s="144">
        <v>183</v>
      </c>
      <c r="O6" s="81">
        <f>IFERROR(M6/L6,"-")</f>
        <v>0.0059701492537313</v>
      </c>
      <c r="P6" s="80">
        <v>9</v>
      </c>
      <c r="Q6" s="80">
        <v>40</v>
      </c>
      <c r="R6" s="81">
        <f>IFERROR(P6/M6,"-")</f>
        <v>0.043269230769231</v>
      </c>
      <c r="S6" s="82">
        <f>IFERROR(H6/SUM(M6:M6),"-")</f>
        <v>1800</v>
      </c>
      <c r="T6" s="83">
        <v>21</v>
      </c>
      <c r="U6" s="81">
        <f>IF(M6=0,"-",T6/M6)</f>
        <v>0.10096153846154</v>
      </c>
      <c r="V6" s="186">
        <v>1449000</v>
      </c>
      <c r="W6" s="187">
        <f>IFERROR(V6/M6,"-")</f>
        <v>6966.3461538462</v>
      </c>
      <c r="X6" s="187">
        <f>IFERROR(V6/T6,"-")</f>
        <v>69000</v>
      </c>
      <c r="Y6" s="181">
        <f>SUM(V6:V6)-SUM(H6:H6)</f>
        <v>1074600</v>
      </c>
      <c r="Z6" s="85">
        <f>SUM(V6:V6)/SUM(H6:H6)</f>
        <v>3.8701923076923</v>
      </c>
      <c r="AA6" s="78"/>
      <c r="AB6" s="94">
        <v>25</v>
      </c>
      <c r="AC6" s="95">
        <f>IF(M6=0,"",IF(AB6=0,"",(AB6/M6)))</f>
        <v>0.12019230769231</v>
      </c>
      <c r="AD6" s="94">
        <v>1</v>
      </c>
      <c r="AE6" s="96">
        <f>IFERROR(AD6/AB6,"-")</f>
        <v>0.04</v>
      </c>
      <c r="AF6" s="97">
        <v>75000</v>
      </c>
      <c r="AG6" s="98">
        <f>IFERROR(AF6/AB6,"-")</f>
        <v>3000</v>
      </c>
      <c r="AH6" s="99"/>
      <c r="AI6" s="99"/>
      <c r="AJ6" s="99">
        <v>1</v>
      </c>
      <c r="AK6" s="100">
        <v>30</v>
      </c>
      <c r="AL6" s="101">
        <f>IF(M6=0,"",IF(AK6=0,"",(AK6/M6)))</f>
        <v>0.14423076923077</v>
      </c>
      <c r="AM6" s="100">
        <v>1</v>
      </c>
      <c r="AN6" s="102">
        <f>IFERROR(AM6/AK6,"-")</f>
        <v>0.033333333333333</v>
      </c>
      <c r="AO6" s="103">
        <v>3000</v>
      </c>
      <c r="AP6" s="104">
        <f>IFERROR(AO6/AK6,"-")</f>
        <v>100</v>
      </c>
      <c r="AQ6" s="105">
        <v>1</v>
      </c>
      <c r="AR6" s="105"/>
      <c r="AS6" s="105"/>
      <c r="AT6" s="106">
        <v>30</v>
      </c>
      <c r="AU6" s="107" t="str">
        <f>IF(M6=0,"",IF(AW6=0,"",(AW6/M6)))</f>
        <v>0</v>
      </c>
      <c r="AV6" s="106">
        <v>2</v>
      </c>
      <c r="AW6" s="108" t="str">
        <f>IFERROR(AY6/AW6,"-")</f>
        <v>-</v>
      </c>
      <c r="AX6" s="109">
        <v>8000</v>
      </c>
      <c r="AY6" s="110" t="str">
        <f>IFERROR(BA6/AW6,"-")</f>
        <v>-</v>
      </c>
      <c r="AZ6" s="111">
        <v>2</v>
      </c>
      <c r="BA6" s="111"/>
      <c r="BB6" s="111"/>
      <c r="BC6" s="112">
        <v>49</v>
      </c>
      <c r="BD6" s="113">
        <f>IF(M6=0,"",IF(BC6=0,"",(BC6/M6)))</f>
        <v>0.23557692307692</v>
      </c>
      <c r="BE6" s="112">
        <v>3</v>
      </c>
      <c r="BF6" s="114">
        <f>IFERROR(BE6/BC6,"-")</f>
        <v>0.061224489795918</v>
      </c>
      <c r="BG6" s="115">
        <v>256000</v>
      </c>
      <c r="BH6" s="116">
        <f>IFERROR(BG6/BC6,"-")</f>
        <v>5224.4897959184</v>
      </c>
      <c r="BI6" s="117">
        <v>1</v>
      </c>
      <c r="BJ6" s="117">
        <v>1</v>
      </c>
      <c r="BK6" s="117">
        <v>43</v>
      </c>
      <c r="BL6" s="119"/>
      <c r="BM6" s="120">
        <f>IF(M6=0,"",IF(BK6=0,"",(BK6/M6)))</f>
        <v>0.20673076923077</v>
      </c>
      <c r="BN6" s="121">
        <v>10</v>
      </c>
      <c r="BO6" s="122">
        <f>IFERROR(BN6/BK6,"-")</f>
        <v>0.23255813953488</v>
      </c>
      <c r="BP6" s="123">
        <v>963000</v>
      </c>
      <c r="BQ6" s="124">
        <f>IFERROR(BP6/BK6,"-")</f>
        <v>22395.348837209</v>
      </c>
      <c r="BR6" s="125">
        <v>3</v>
      </c>
      <c r="BS6" s="125">
        <v>1</v>
      </c>
      <c r="BT6" s="125">
        <v>6</v>
      </c>
      <c r="BU6" s="126">
        <v>22</v>
      </c>
      <c r="BV6" s="127">
        <f>IF(M6=0,"",IF(BU6=0,"",(BU6/M6)))</f>
        <v>0.10576923076923</v>
      </c>
      <c r="BW6" s="128">
        <v>4</v>
      </c>
      <c r="BX6" s="129">
        <f>IFERROR(BW6/BU6,"-")</f>
        <v>0.18181818181818</v>
      </c>
      <c r="BY6" s="130">
        <v>144000</v>
      </c>
      <c r="BZ6" s="131">
        <f>IFERROR(BY6/BU6,"-")</f>
        <v>6545.4545454545</v>
      </c>
      <c r="CA6" s="132">
        <v>2</v>
      </c>
      <c r="CB6" s="132"/>
      <c r="CC6" s="132">
        <v>2</v>
      </c>
      <c r="CD6" s="133">
        <v>9</v>
      </c>
      <c r="CE6" s="134">
        <f>IF(M6=0,"",IF(CD6=0,"",(CD6/M6)))</f>
        <v>0.043269230769231</v>
      </c>
      <c r="CF6" s="135"/>
      <c r="CG6" s="136">
        <f>IFERROR(CF6/CD6,"-")</f>
        <v>0</v>
      </c>
      <c r="CH6" s="137"/>
      <c r="CI6" s="138">
        <f>IFERROR(CH6/CD6,"-")</f>
        <v>0</v>
      </c>
      <c r="CJ6" s="139"/>
      <c r="CK6" s="139"/>
      <c r="CL6" s="139"/>
      <c r="CM6" s="140">
        <v>21</v>
      </c>
      <c r="CN6" s="141">
        <v>1449000</v>
      </c>
      <c r="CO6" s="141">
        <v>305000</v>
      </c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>
        <f>Z7</f>
        <v>0</v>
      </c>
      <c r="B7" s="189" t="s">
        <v>97</v>
      </c>
      <c r="C7" s="189"/>
      <c r="D7" s="189"/>
      <c r="E7" s="189"/>
      <c r="F7" s="89" t="s">
        <v>98</v>
      </c>
      <c r="G7" s="89" t="s">
        <v>96</v>
      </c>
      <c r="H7" s="181">
        <v>20000</v>
      </c>
      <c r="I7" s="84">
        <v>2600</v>
      </c>
      <c r="J7" s="80">
        <v>12</v>
      </c>
      <c r="K7" s="80">
        <v>0</v>
      </c>
      <c r="L7" s="80">
        <v>329</v>
      </c>
      <c r="M7" s="93">
        <v>8</v>
      </c>
      <c r="N7" s="144">
        <v>5</v>
      </c>
      <c r="O7" s="81">
        <f>IFERROR(M7/L7,"-")</f>
        <v>0.024316109422492</v>
      </c>
      <c r="P7" s="80">
        <v>0</v>
      </c>
      <c r="Q7" s="80">
        <v>4</v>
      </c>
      <c r="R7" s="81">
        <f>IFERROR(P7/M7,"-")</f>
        <v>0</v>
      </c>
      <c r="S7" s="82">
        <f>IFERROR(H7/SUM(M7:M7),"-")</f>
        <v>2500</v>
      </c>
      <c r="T7" s="83">
        <v>0</v>
      </c>
      <c r="U7" s="81">
        <f>IF(M7=0,"-",T7/M7)</f>
        <v>0</v>
      </c>
      <c r="V7" s="186"/>
      <c r="W7" s="187">
        <f>IFERROR(V7/M7,"-")</f>
        <v>0</v>
      </c>
      <c r="X7" s="187" t="str">
        <f>IFERROR(V7/T7,"-")</f>
        <v>-</v>
      </c>
      <c r="Y7" s="181">
        <f>SUM(V7:V7)-SUM(H7:H7)</f>
        <v>-20000</v>
      </c>
      <c r="Z7" s="85">
        <f>SUM(V7:V7)/SUM(H7:H7)</f>
        <v>0</v>
      </c>
      <c r="AA7" s="78"/>
      <c r="AB7" s="94">
        <v>3</v>
      </c>
      <c r="AC7" s="95">
        <f>IF(M7=0,"",IF(AB7=0,"",(AB7/M7)))</f>
        <v>0.375</v>
      </c>
      <c r="AD7" s="94"/>
      <c r="AE7" s="96">
        <f>IFERROR(AD7/AB7,"-")</f>
        <v>0</v>
      </c>
      <c r="AF7" s="97"/>
      <c r="AG7" s="98">
        <f>IFERROR(AF7/AB7,"-")</f>
        <v>0</v>
      </c>
      <c r="AH7" s="99"/>
      <c r="AI7" s="99"/>
      <c r="AJ7" s="99"/>
      <c r="AK7" s="100">
        <v>4</v>
      </c>
      <c r="AL7" s="101">
        <f>IF(M7=0,"",IF(AK7=0,"",(AK7/M7)))</f>
        <v>0.5</v>
      </c>
      <c r="AM7" s="100"/>
      <c r="AN7" s="102">
        <f>IFERROR(AM7/AK7,"-")</f>
        <v>0</v>
      </c>
      <c r="AO7" s="103"/>
      <c r="AP7" s="104">
        <f>IFERROR(AO7/AK7,"-")</f>
        <v>0</v>
      </c>
      <c r="AQ7" s="105"/>
      <c r="AR7" s="105"/>
      <c r="AS7" s="105"/>
      <c r="AT7" s="106"/>
      <c r="AU7" s="107" t="str">
        <f>IF(M7=0,"",IF(AW7=0,"",(AW7/M7)))</f>
        <v>0</v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>
        <v>1</v>
      </c>
      <c r="BD7" s="113">
        <f>IF(M7=0,"",IF(BC7=0,"",(BC7/M7)))</f>
        <v>0.125</v>
      </c>
      <c r="BE7" s="112"/>
      <c r="BF7" s="114">
        <f>IFERROR(BE7/BC7,"-")</f>
        <v>0</v>
      </c>
      <c r="BG7" s="115"/>
      <c r="BH7" s="116">
        <f>IFERROR(BG7/BC7,"-")</f>
        <v>0</v>
      </c>
      <c r="BI7" s="117"/>
      <c r="BJ7" s="117"/>
      <c r="BK7" s="117"/>
      <c r="BL7" s="119"/>
      <c r="BM7" s="120">
        <f>IF(M7=0,"",IF(BK7=0,"",(BK7/M7)))</f>
        <v>0</v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>
        <f>IF(M7=0,"",IF(BU7=0,"",(BU7/M7)))</f>
        <v>0</v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>
        <f>IF(M7=0,"",IF(CD7=0,"",(CD7/M7)))</f>
        <v>0</v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>
        <f>Z8</f>
        <v>0</v>
      </c>
      <c r="B8" s="189" t="s">
        <v>99</v>
      </c>
      <c r="C8" s="189"/>
      <c r="D8" s="189"/>
      <c r="E8" s="189"/>
      <c r="F8" s="89" t="s">
        <v>100</v>
      </c>
      <c r="G8" s="89" t="s">
        <v>96</v>
      </c>
      <c r="H8" s="181">
        <v>4400</v>
      </c>
      <c r="I8" s="84">
        <v>2300</v>
      </c>
      <c r="J8" s="80">
        <v>2</v>
      </c>
      <c r="K8" s="80">
        <v>0</v>
      </c>
      <c r="L8" s="80">
        <v>101</v>
      </c>
      <c r="M8" s="93">
        <v>2</v>
      </c>
      <c r="N8" s="144">
        <v>2</v>
      </c>
      <c r="O8" s="81">
        <f>IFERROR(M8/L8,"-")</f>
        <v>0.01980198019802</v>
      </c>
      <c r="P8" s="80">
        <v>0</v>
      </c>
      <c r="Q8" s="80">
        <v>1</v>
      </c>
      <c r="R8" s="81">
        <f>IFERROR(P8/M8,"-")</f>
        <v>0</v>
      </c>
      <c r="S8" s="82">
        <f>IFERROR(H8/SUM(M8:M8),"-")</f>
        <v>2200</v>
      </c>
      <c r="T8" s="83">
        <v>0</v>
      </c>
      <c r="U8" s="81">
        <f>IF(M8=0,"-",T8/M8)</f>
        <v>0</v>
      </c>
      <c r="V8" s="186"/>
      <c r="W8" s="187">
        <f>IFERROR(V8/M8,"-")</f>
        <v>0</v>
      </c>
      <c r="X8" s="187" t="str">
        <f>IFERROR(V8/T8,"-")</f>
        <v>-</v>
      </c>
      <c r="Y8" s="181">
        <f>SUM(V8:V8)-SUM(H8:H8)</f>
        <v>-4400</v>
      </c>
      <c r="Z8" s="85">
        <f>SUM(V8:V8)/SUM(H8:H8)</f>
        <v>0</v>
      </c>
      <c r="AA8" s="78"/>
      <c r="AB8" s="94"/>
      <c r="AC8" s="95">
        <f>IF(M8=0,"",IF(AB8=0,"",(AB8/M8)))</f>
        <v>0</v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>
        <f>IF(M8=0,"",IF(AK8=0,"",(AK8/M8)))</f>
        <v>0</v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>0</v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/>
      <c r="BD8" s="113">
        <f>IF(M8=0,"",IF(BC8=0,"",(BC8/M8)))</f>
        <v>0</v>
      </c>
      <c r="BE8" s="112"/>
      <c r="BF8" s="114" t="str">
        <f>IFERROR(BE8/BC8,"-")</f>
        <v>-</v>
      </c>
      <c r="BG8" s="115"/>
      <c r="BH8" s="116" t="str">
        <f>IFERROR(BG8/BC8,"-")</f>
        <v>-</v>
      </c>
      <c r="BI8" s="117"/>
      <c r="BJ8" s="117"/>
      <c r="BK8" s="117">
        <v>1</v>
      </c>
      <c r="BL8" s="119"/>
      <c r="BM8" s="120">
        <f>IF(M8=0,"",IF(BK8=0,"",(BK8/M8)))</f>
        <v>0.5</v>
      </c>
      <c r="BN8" s="121"/>
      <c r="BO8" s="122">
        <f>IFERROR(BN8/BK8,"-")</f>
        <v>0</v>
      </c>
      <c r="BP8" s="123"/>
      <c r="BQ8" s="124">
        <f>IFERROR(BP8/BK8,"-")</f>
        <v>0</v>
      </c>
      <c r="BR8" s="125"/>
      <c r="BS8" s="125"/>
      <c r="BT8" s="125"/>
      <c r="BU8" s="126">
        <v>1</v>
      </c>
      <c r="BV8" s="127">
        <f>IF(M8=0,"",IF(BU8=0,"",(BU8/M8)))</f>
        <v>0.5</v>
      </c>
      <c r="BW8" s="128"/>
      <c r="BX8" s="129">
        <f>IFERROR(BW8/BU8,"-")</f>
        <v>0</v>
      </c>
      <c r="BY8" s="130"/>
      <c r="BZ8" s="131">
        <f>IFERROR(BY8/BU8,"-")</f>
        <v>0</v>
      </c>
      <c r="CA8" s="132"/>
      <c r="CB8" s="132"/>
      <c r="CC8" s="132"/>
      <c r="CD8" s="133"/>
      <c r="CE8" s="134">
        <f>IF(M8=0,"",IF(CD8=0,"",(CD8/M8)))</f>
        <v>0</v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>
        <f>Z9</f>
        <v>0</v>
      </c>
      <c r="B9" s="189" t="s">
        <v>101</v>
      </c>
      <c r="C9" s="189"/>
      <c r="D9" s="189"/>
      <c r="E9" s="189"/>
      <c r="F9" s="89" t="s">
        <v>102</v>
      </c>
      <c r="G9" s="89" t="s">
        <v>96</v>
      </c>
      <c r="H9" s="181">
        <v>8800</v>
      </c>
      <c r="I9" s="84">
        <v>2300</v>
      </c>
      <c r="J9" s="80">
        <v>9</v>
      </c>
      <c r="K9" s="80">
        <v>0</v>
      </c>
      <c r="L9" s="80">
        <v>149</v>
      </c>
      <c r="M9" s="93">
        <v>4</v>
      </c>
      <c r="N9" s="144">
        <v>2</v>
      </c>
      <c r="O9" s="81">
        <f>IFERROR(M9/L9,"-")</f>
        <v>0.026845637583893</v>
      </c>
      <c r="P9" s="80">
        <v>0</v>
      </c>
      <c r="Q9" s="80">
        <v>0</v>
      </c>
      <c r="R9" s="81">
        <f>IFERROR(P9/M9,"-")</f>
        <v>0</v>
      </c>
      <c r="S9" s="82">
        <f>IFERROR(H9/SUM(M9:M9),"-")</f>
        <v>2200</v>
      </c>
      <c r="T9" s="83">
        <v>0</v>
      </c>
      <c r="U9" s="81">
        <f>IF(M9=0,"-",T9/M9)</f>
        <v>0</v>
      </c>
      <c r="V9" s="186"/>
      <c r="W9" s="187">
        <f>IFERROR(V9/M9,"-")</f>
        <v>0</v>
      </c>
      <c r="X9" s="187" t="str">
        <f>IFERROR(V9/T9,"-")</f>
        <v>-</v>
      </c>
      <c r="Y9" s="181">
        <f>SUM(V9:V9)-SUM(H9:H9)</f>
        <v>-8800</v>
      </c>
      <c r="Z9" s="85">
        <f>SUM(V9:V9)/SUM(H9:H9)</f>
        <v>0</v>
      </c>
      <c r="AA9" s="78"/>
      <c r="AB9" s="94">
        <v>2</v>
      </c>
      <c r="AC9" s="95">
        <f>IF(M9=0,"",IF(AB9=0,"",(AB9/M9)))</f>
        <v>0.5</v>
      </c>
      <c r="AD9" s="94"/>
      <c r="AE9" s="96">
        <f>IFERROR(AD9/AB9,"-")</f>
        <v>0</v>
      </c>
      <c r="AF9" s="97"/>
      <c r="AG9" s="98">
        <f>IFERROR(AF9/AB9,"-")</f>
        <v>0</v>
      </c>
      <c r="AH9" s="99"/>
      <c r="AI9" s="99"/>
      <c r="AJ9" s="99"/>
      <c r="AK9" s="100"/>
      <c r="AL9" s="101">
        <f>IF(M9=0,"",IF(AK9=0,"",(AK9/M9)))</f>
        <v>0</v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>0</v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>
        <v>1</v>
      </c>
      <c r="BD9" s="113">
        <f>IF(M9=0,"",IF(BC9=0,"",(BC9/M9)))</f>
        <v>0.25</v>
      </c>
      <c r="BE9" s="112"/>
      <c r="BF9" s="114">
        <f>IFERROR(BE9/BC9,"-")</f>
        <v>0</v>
      </c>
      <c r="BG9" s="115"/>
      <c r="BH9" s="116">
        <f>IFERROR(BG9/BC9,"-")</f>
        <v>0</v>
      </c>
      <c r="BI9" s="117"/>
      <c r="BJ9" s="117"/>
      <c r="BK9" s="117">
        <v>1</v>
      </c>
      <c r="BL9" s="119"/>
      <c r="BM9" s="120">
        <f>IF(M9=0,"",IF(BK9=0,"",(BK9/M9)))</f>
        <v>0.25</v>
      </c>
      <c r="BN9" s="121"/>
      <c r="BO9" s="122">
        <f>IFERROR(BN9/BK9,"-")</f>
        <v>0</v>
      </c>
      <c r="BP9" s="123"/>
      <c r="BQ9" s="124">
        <f>IFERROR(BP9/BK9,"-")</f>
        <v>0</v>
      </c>
      <c r="BR9" s="125"/>
      <c r="BS9" s="125"/>
      <c r="BT9" s="125"/>
      <c r="BU9" s="126"/>
      <c r="BV9" s="127">
        <f>IF(M9=0,"",IF(BU9=0,"",(BU9/M9)))</f>
        <v>0</v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>
        <f>IF(M9=0,"",IF(CD9=0,"",(CD9/M9)))</f>
        <v>0</v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>
        <f>Z10</f>
        <v>0.175</v>
      </c>
      <c r="B10" s="189" t="s">
        <v>103</v>
      </c>
      <c r="C10" s="189"/>
      <c r="D10" s="189"/>
      <c r="E10" s="189" t="s">
        <v>104</v>
      </c>
      <c r="F10" s="89" t="s">
        <v>105</v>
      </c>
      <c r="G10" s="89" t="s">
        <v>96</v>
      </c>
      <c r="H10" s="181">
        <v>80000</v>
      </c>
      <c r="I10" s="84">
        <v>1700</v>
      </c>
      <c r="J10" s="80">
        <v>187</v>
      </c>
      <c r="K10" s="80">
        <v>0</v>
      </c>
      <c r="L10" s="80">
        <v>968</v>
      </c>
      <c r="M10" s="93">
        <v>50</v>
      </c>
      <c r="N10" s="144">
        <v>49</v>
      </c>
      <c r="O10" s="81">
        <f>IFERROR(M10/L10,"-")</f>
        <v>0.051652892561983</v>
      </c>
      <c r="P10" s="80">
        <v>5</v>
      </c>
      <c r="Q10" s="80">
        <v>6</v>
      </c>
      <c r="R10" s="81">
        <f>IFERROR(P10/M10,"-")</f>
        <v>0.1</v>
      </c>
      <c r="S10" s="82">
        <f>IFERROR(H10/SUM(M10:M10),"-")</f>
        <v>1600</v>
      </c>
      <c r="T10" s="83">
        <v>3</v>
      </c>
      <c r="U10" s="81">
        <f>IF(M10=0,"-",T10/M10)</f>
        <v>0.06</v>
      </c>
      <c r="V10" s="186">
        <v>14000</v>
      </c>
      <c r="W10" s="187">
        <f>IFERROR(V10/M10,"-")</f>
        <v>280</v>
      </c>
      <c r="X10" s="187">
        <f>IFERROR(V10/T10,"-")</f>
        <v>4666.6666666667</v>
      </c>
      <c r="Y10" s="181">
        <f>SUM(V10:V10)-SUM(H10:H10)</f>
        <v>-66000</v>
      </c>
      <c r="Z10" s="85">
        <f>SUM(V10:V10)/SUM(H10:H10)</f>
        <v>0.175</v>
      </c>
      <c r="AA10" s="78"/>
      <c r="AB10" s="94">
        <v>1</v>
      </c>
      <c r="AC10" s="95">
        <f>IF(M10=0,"",IF(AB10=0,"",(AB10/M10)))</f>
        <v>0.02</v>
      </c>
      <c r="AD10" s="94"/>
      <c r="AE10" s="96">
        <f>IFERROR(AD10/AB10,"-")</f>
        <v>0</v>
      </c>
      <c r="AF10" s="97"/>
      <c r="AG10" s="98">
        <f>IFERROR(AF10/AB10,"-")</f>
        <v>0</v>
      </c>
      <c r="AH10" s="99"/>
      <c r="AI10" s="99"/>
      <c r="AJ10" s="99"/>
      <c r="AK10" s="100">
        <v>4</v>
      </c>
      <c r="AL10" s="101">
        <f>IF(M10=0,"",IF(AK10=0,"",(AK10/M10)))</f>
        <v>0.08</v>
      </c>
      <c r="AM10" s="100"/>
      <c r="AN10" s="102">
        <f>IFERROR(AM10/AK10,"-")</f>
        <v>0</v>
      </c>
      <c r="AO10" s="103"/>
      <c r="AP10" s="104">
        <f>IFERROR(AO10/AK10,"-")</f>
        <v>0</v>
      </c>
      <c r="AQ10" s="105"/>
      <c r="AR10" s="105"/>
      <c r="AS10" s="105"/>
      <c r="AT10" s="106"/>
      <c r="AU10" s="107" t="str">
        <f>IF(M10=0,"",IF(AW10=0,"",(AW10/M10)))</f>
        <v>0</v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>
        <v>4</v>
      </c>
      <c r="BD10" s="113">
        <f>IF(M10=0,"",IF(BC10=0,"",(BC10/M10)))</f>
        <v>0.08</v>
      </c>
      <c r="BE10" s="112"/>
      <c r="BF10" s="114">
        <f>IFERROR(BE10/BC10,"-")</f>
        <v>0</v>
      </c>
      <c r="BG10" s="115"/>
      <c r="BH10" s="116">
        <f>IFERROR(BG10/BC10,"-")</f>
        <v>0</v>
      </c>
      <c r="BI10" s="117"/>
      <c r="BJ10" s="117"/>
      <c r="BK10" s="117">
        <v>17</v>
      </c>
      <c r="BL10" s="119"/>
      <c r="BM10" s="120">
        <f>IF(M10=0,"",IF(BK10=0,"",(BK10/M10)))</f>
        <v>0.34</v>
      </c>
      <c r="BN10" s="121">
        <v>2</v>
      </c>
      <c r="BO10" s="122">
        <f>IFERROR(BN10/BK10,"-")</f>
        <v>0.11764705882353</v>
      </c>
      <c r="BP10" s="123">
        <v>11000</v>
      </c>
      <c r="BQ10" s="124">
        <f>IFERROR(BP10/BK10,"-")</f>
        <v>647.05882352941</v>
      </c>
      <c r="BR10" s="125">
        <v>1</v>
      </c>
      <c r="BS10" s="125">
        <v>1</v>
      </c>
      <c r="BT10" s="125"/>
      <c r="BU10" s="126">
        <v>20</v>
      </c>
      <c r="BV10" s="127">
        <f>IF(M10=0,"",IF(BU10=0,"",(BU10/M10)))</f>
        <v>0.4</v>
      </c>
      <c r="BW10" s="128">
        <v>1</v>
      </c>
      <c r="BX10" s="129">
        <f>IFERROR(BW10/BU10,"-")</f>
        <v>0.05</v>
      </c>
      <c r="BY10" s="130">
        <v>3000</v>
      </c>
      <c r="BZ10" s="131">
        <f>IFERROR(BY10/BU10,"-")</f>
        <v>150</v>
      </c>
      <c r="CA10" s="132">
        <v>1</v>
      </c>
      <c r="CB10" s="132"/>
      <c r="CC10" s="132"/>
      <c r="CD10" s="133">
        <v>4</v>
      </c>
      <c r="CE10" s="134">
        <f>IF(M10=0,"",IF(CD10=0,"",(CD10/M10)))</f>
        <v>0.08</v>
      </c>
      <c r="CF10" s="135"/>
      <c r="CG10" s="136">
        <f>IFERROR(CF10/CD10,"-")</f>
        <v>0</v>
      </c>
      <c r="CH10" s="137"/>
      <c r="CI10" s="138">
        <f>IFERROR(CH10/CD10,"-")</f>
        <v>0</v>
      </c>
      <c r="CJ10" s="139"/>
      <c r="CK10" s="139"/>
      <c r="CL10" s="139"/>
      <c r="CM10" s="140">
        <v>3</v>
      </c>
      <c r="CN10" s="141">
        <v>14000</v>
      </c>
      <c r="CO10" s="141">
        <v>8000</v>
      </c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79">
        <f>Z11</f>
        <v>0.34375</v>
      </c>
      <c r="B11" s="189" t="s">
        <v>106</v>
      </c>
      <c r="C11" s="189"/>
      <c r="D11" s="189"/>
      <c r="E11" s="189" t="s">
        <v>104</v>
      </c>
      <c r="F11" s="89" t="s">
        <v>105</v>
      </c>
      <c r="G11" s="89" t="s">
        <v>96</v>
      </c>
      <c r="H11" s="181">
        <v>32000</v>
      </c>
      <c r="I11" s="84">
        <v>1700</v>
      </c>
      <c r="J11" s="80">
        <v>68</v>
      </c>
      <c r="K11" s="80">
        <v>0</v>
      </c>
      <c r="L11" s="80">
        <v>411</v>
      </c>
      <c r="M11" s="93">
        <v>20</v>
      </c>
      <c r="N11" s="144">
        <v>20</v>
      </c>
      <c r="O11" s="81">
        <f>IFERROR(M11/L11,"-")</f>
        <v>0.048661800486618</v>
      </c>
      <c r="P11" s="80">
        <v>1</v>
      </c>
      <c r="Q11" s="80">
        <v>3</v>
      </c>
      <c r="R11" s="81">
        <f>IFERROR(P11/M11,"-")</f>
        <v>0.05</v>
      </c>
      <c r="S11" s="82">
        <f>IFERROR(H11/SUM(M11:M11),"-")</f>
        <v>1600</v>
      </c>
      <c r="T11" s="83">
        <v>2</v>
      </c>
      <c r="U11" s="81">
        <f>IF(M11=0,"-",T11/M11)</f>
        <v>0.1</v>
      </c>
      <c r="V11" s="186">
        <v>11000</v>
      </c>
      <c r="W11" s="187">
        <f>IFERROR(V11/M11,"-")</f>
        <v>550</v>
      </c>
      <c r="X11" s="187">
        <f>IFERROR(V11/T11,"-")</f>
        <v>5500</v>
      </c>
      <c r="Y11" s="181">
        <f>SUM(V11:V11)-SUM(H11:H11)</f>
        <v>-21000</v>
      </c>
      <c r="Z11" s="85">
        <f>SUM(V11:V11)/SUM(H11:H11)</f>
        <v>0.34375</v>
      </c>
      <c r="AA11" s="78"/>
      <c r="AB11" s="94"/>
      <c r="AC11" s="95">
        <f>IF(M11=0,"",IF(AB11=0,"",(AB11/M11)))</f>
        <v>0</v>
      </c>
      <c r="AD11" s="94"/>
      <c r="AE11" s="96" t="str">
        <f>IFERROR(AD11/AB11,"-")</f>
        <v>-</v>
      </c>
      <c r="AF11" s="97"/>
      <c r="AG11" s="98" t="str">
        <f>IFERROR(AF11/AB11,"-")</f>
        <v>-</v>
      </c>
      <c r="AH11" s="99"/>
      <c r="AI11" s="99"/>
      <c r="AJ11" s="99"/>
      <c r="AK11" s="100">
        <v>3</v>
      </c>
      <c r="AL11" s="101">
        <f>IF(M11=0,"",IF(AK11=0,"",(AK11/M11)))</f>
        <v>0.15</v>
      </c>
      <c r="AM11" s="100">
        <v>1</v>
      </c>
      <c r="AN11" s="102">
        <f>IFERROR(AM11/AK11,"-")</f>
        <v>0.33333333333333</v>
      </c>
      <c r="AO11" s="103">
        <v>3000</v>
      </c>
      <c r="AP11" s="104">
        <f>IFERROR(AO11/AK11,"-")</f>
        <v>1000</v>
      </c>
      <c r="AQ11" s="105">
        <v>1</v>
      </c>
      <c r="AR11" s="105"/>
      <c r="AS11" s="105"/>
      <c r="AT11" s="106">
        <v>2</v>
      </c>
      <c r="AU11" s="107" t="str">
        <f>IF(M11=0,"",IF(AW11=0,"",(AW11/M11)))</f>
        <v>0</v>
      </c>
      <c r="AV11" s="106"/>
      <c r="AW11" s="108" t="str">
        <f>IFERROR(AY11/AW11,"-")</f>
        <v>-</v>
      </c>
      <c r="AX11" s="109"/>
      <c r="AY11" s="110" t="str">
        <f>IFERROR(BA11/AW11,"-")</f>
        <v>-</v>
      </c>
      <c r="AZ11" s="111"/>
      <c r="BA11" s="111"/>
      <c r="BB11" s="111"/>
      <c r="BC11" s="112">
        <v>4</v>
      </c>
      <c r="BD11" s="113">
        <f>IF(M11=0,"",IF(BC11=0,"",(BC11/M11)))</f>
        <v>0.2</v>
      </c>
      <c r="BE11" s="112"/>
      <c r="BF11" s="114">
        <f>IFERROR(BE11/BC11,"-")</f>
        <v>0</v>
      </c>
      <c r="BG11" s="115"/>
      <c r="BH11" s="116">
        <f>IFERROR(BG11/BC11,"-")</f>
        <v>0</v>
      </c>
      <c r="BI11" s="117"/>
      <c r="BJ11" s="117"/>
      <c r="BK11" s="117">
        <v>7</v>
      </c>
      <c r="BL11" s="119"/>
      <c r="BM11" s="120">
        <f>IF(M11=0,"",IF(BK11=0,"",(BK11/M11)))</f>
        <v>0.35</v>
      </c>
      <c r="BN11" s="121"/>
      <c r="BO11" s="122">
        <f>IFERROR(BN11/BK11,"-")</f>
        <v>0</v>
      </c>
      <c r="BP11" s="123"/>
      <c r="BQ11" s="124">
        <f>IFERROR(BP11/BK11,"-")</f>
        <v>0</v>
      </c>
      <c r="BR11" s="125"/>
      <c r="BS11" s="125"/>
      <c r="BT11" s="125"/>
      <c r="BU11" s="126">
        <v>2</v>
      </c>
      <c r="BV11" s="127">
        <f>IF(M11=0,"",IF(BU11=0,"",(BU11/M11)))</f>
        <v>0.1</v>
      </c>
      <c r="BW11" s="128">
        <v>1</v>
      </c>
      <c r="BX11" s="129">
        <f>IFERROR(BW11/BU11,"-")</f>
        <v>0.5</v>
      </c>
      <c r="BY11" s="130">
        <v>8000</v>
      </c>
      <c r="BZ11" s="131">
        <f>IFERROR(BY11/BU11,"-")</f>
        <v>4000</v>
      </c>
      <c r="CA11" s="132"/>
      <c r="CB11" s="132">
        <v>1</v>
      </c>
      <c r="CC11" s="132"/>
      <c r="CD11" s="133">
        <v>2</v>
      </c>
      <c r="CE11" s="134">
        <f>IF(M11=0,"",IF(CD11=0,"",(CD11/M11)))</f>
        <v>0.1</v>
      </c>
      <c r="CF11" s="135"/>
      <c r="CG11" s="136">
        <f>IFERROR(CF11/CD11,"-")</f>
        <v>0</v>
      </c>
      <c r="CH11" s="137"/>
      <c r="CI11" s="138">
        <f>IFERROR(CH11/CD11,"-")</f>
        <v>0</v>
      </c>
      <c r="CJ11" s="139"/>
      <c r="CK11" s="139"/>
      <c r="CL11" s="139"/>
      <c r="CM11" s="140">
        <v>2</v>
      </c>
      <c r="CN11" s="141">
        <v>11000</v>
      </c>
      <c r="CO11" s="141">
        <v>8000</v>
      </c>
      <c r="CP11" s="141"/>
      <c r="CQ11" s="142" t="str">
        <f>IF(AND(CO11=0,CP11=0),"",IF(AND(CO11&lt;=100000,CP11&lt;=100000),"",IF(CO11/CN11&gt;0.7,"男高",IF(CP11/CN11&gt;0.7,"女高",""))))</f>
        <v/>
      </c>
    </row>
    <row r="12" spans="1:97">
      <c r="A12" s="79">
        <f>Z12</f>
        <v>0.1027397260274</v>
      </c>
      <c r="B12" s="189" t="s">
        <v>107</v>
      </c>
      <c r="C12" s="189"/>
      <c r="D12" s="189"/>
      <c r="E12" s="189" t="s">
        <v>104</v>
      </c>
      <c r="F12" s="89" t="s">
        <v>105</v>
      </c>
      <c r="G12" s="89" t="s">
        <v>96</v>
      </c>
      <c r="H12" s="181">
        <v>350400</v>
      </c>
      <c r="I12" s="84">
        <v>1700</v>
      </c>
      <c r="J12" s="80">
        <v>787</v>
      </c>
      <c r="K12" s="80">
        <v>0</v>
      </c>
      <c r="L12" s="80">
        <v>3108</v>
      </c>
      <c r="M12" s="93">
        <v>219</v>
      </c>
      <c r="N12" s="144">
        <v>212</v>
      </c>
      <c r="O12" s="81">
        <f>IFERROR(M12/L12,"-")</f>
        <v>0.07046332046332</v>
      </c>
      <c r="P12" s="80">
        <v>11</v>
      </c>
      <c r="Q12" s="80">
        <v>33</v>
      </c>
      <c r="R12" s="81">
        <f>IFERROR(P12/M12,"-")</f>
        <v>0.050228310502283</v>
      </c>
      <c r="S12" s="82">
        <f>IFERROR(H12/SUM(M12:M12),"-")</f>
        <v>1600</v>
      </c>
      <c r="T12" s="83">
        <v>7</v>
      </c>
      <c r="U12" s="81">
        <f>IF(M12=0,"-",T12/M12)</f>
        <v>0.031963470319635</v>
      </c>
      <c r="V12" s="186">
        <v>36000</v>
      </c>
      <c r="W12" s="187">
        <f>IFERROR(V12/M12,"-")</f>
        <v>164.38356164384</v>
      </c>
      <c r="X12" s="187">
        <f>IFERROR(V12/T12,"-")</f>
        <v>5142.8571428571</v>
      </c>
      <c r="Y12" s="181">
        <f>SUM(V12:V12)-SUM(H12:H12)</f>
        <v>-314400</v>
      </c>
      <c r="Z12" s="85">
        <f>SUM(V12:V12)/SUM(H12:H12)</f>
        <v>0.1027397260274</v>
      </c>
      <c r="AA12" s="78"/>
      <c r="AB12" s="94">
        <v>7</v>
      </c>
      <c r="AC12" s="95">
        <f>IF(M12=0,"",IF(AB12=0,"",(AB12/M12)))</f>
        <v>0.031963470319635</v>
      </c>
      <c r="AD12" s="94"/>
      <c r="AE12" s="96">
        <f>IFERROR(AD12/AB12,"-")</f>
        <v>0</v>
      </c>
      <c r="AF12" s="97"/>
      <c r="AG12" s="98">
        <f>IFERROR(AF12/AB12,"-")</f>
        <v>0</v>
      </c>
      <c r="AH12" s="99"/>
      <c r="AI12" s="99"/>
      <c r="AJ12" s="99"/>
      <c r="AK12" s="100">
        <v>11</v>
      </c>
      <c r="AL12" s="101">
        <f>IF(M12=0,"",IF(AK12=0,"",(AK12/M12)))</f>
        <v>0.050228310502283</v>
      </c>
      <c r="AM12" s="100"/>
      <c r="AN12" s="102">
        <f>IFERROR(AM12/AK12,"-")</f>
        <v>0</v>
      </c>
      <c r="AO12" s="103"/>
      <c r="AP12" s="104">
        <f>IFERROR(AO12/AK12,"-")</f>
        <v>0</v>
      </c>
      <c r="AQ12" s="105"/>
      <c r="AR12" s="105"/>
      <c r="AS12" s="105"/>
      <c r="AT12" s="106">
        <v>19</v>
      </c>
      <c r="AU12" s="107" t="str">
        <f>IF(M12=0,"",IF(AW12=0,"",(AW12/M12)))</f>
        <v>0</v>
      </c>
      <c r="AV12" s="106">
        <v>1</v>
      </c>
      <c r="AW12" s="108" t="str">
        <f>IFERROR(AY12/AW12,"-")</f>
        <v>-</v>
      </c>
      <c r="AX12" s="109">
        <v>3000</v>
      </c>
      <c r="AY12" s="110" t="str">
        <f>IFERROR(BA12/AW12,"-")</f>
        <v>-</v>
      </c>
      <c r="AZ12" s="111">
        <v>1</v>
      </c>
      <c r="BA12" s="111"/>
      <c r="BB12" s="111"/>
      <c r="BC12" s="112">
        <v>33</v>
      </c>
      <c r="BD12" s="113">
        <f>IF(M12=0,"",IF(BC12=0,"",(BC12/M12)))</f>
        <v>0.15068493150685</v>
      </c>
      <c r="BE12" s="112">
        <v>1</v>
      </c>
      <c r="BF12" s="114">
        <f>IFERROR(BE12/BC12,"-")</f>
        <v>0.03030303030303</v>
      </c>
      <c r="BG12" s="115">
        <v>8000</v>
      </c>
      <c r="BH12" s="116">
        <f>IFERROR(BG12/BC12,"-")</f>
        <v>242.42424242424</v>
      </c>
      <c r="BI12" s="117"/>
      <c r="BJ12" s="117">
        <v>1</v>
      </c>
      <c r="BK12" s="117">
        <v>79</v>
      </c>
      <c r="BL12" s="119"/>
      <c r="BM12" s="120">
        <f>IF(M12=0,"",IF(BK12=0,"",(BK12/M12)))</f>
        <v>0.36073059360731</v>
      </c>
      <c r="BN12" s="121">
        <v>3</v>
      </c>
      <c r="BO12" s="122">
        <f>IFERROR(BN12/BK12,"-")</f>
        <v>0.037974683544304</v>
      </c>
      <c r="BP12" s="123">
        <v>9000</v>
      </c>
      <c r="BQ12" s="124">
        <f>IFERROR(BP12/BK12,"-")</f>
        <v>113.92405063291</v>
      </c>
      <c r="BR12" s="125">
        <v>3</v>
      </c>
      <c r="BS12" s="125"/>
      <c r="BT12" s="125"/>
      <c r="BU12" s="126">
        <v>61</v>
      </c>
      <c r="BV12" s="127">
        <f>IF(M12=0,"",IF(BU12=0,"",(BU12/M12)))</f>
        <v>0.27853881278539</v>
      </c>
      <c r="BW12" s="128">
        <v>2</v>
      </c>
      <c r="BX12" s="129">
        <f>IFERROR(BW12/BU12,"-")</f>
        <v>0.032786885245902</v>
      </c>
      <c r="BY12" s="130">
        <v>16000</v>
      </c>
      <c r="BZ12" s="131">
        <f>IFERROR(BY12/BU12,"-")</f>
        <v>262.29508196721</v>
      </c>
      <c r="CA12" s="132">
        <v>1</v>
      </c>
      <c r="CB12" s="132"/>
      <c r="CC12" s="132">
        <v>1</v>
      </c>
      <c r="CD12" s="133">
        <v>9</v>
      </c>
      <c r="CE12" s="134">
        <f>IF(M12=0,"",IF(CD12=0,"",(CD12/M12)))</f>
        <v>0.041095890410959</v>
      </c>
      <c r="CF12" s="135"/>
      <c r="CG12" s="136">
        <f>IFERROR(CF12/CD12,"-")</f>
        <v>0</v>
      </c>
      <c r="CH12" s="137"/>
      <c r="CI12" s="138">
        <f>IFERROR(CH12/CD12,"-")</f>
        <v>0</v>
      </c>
      <c r="CJ12" s="139"/>
      <c r="CK12" s="139"/>
      <c r="CL12" s="139"/>
      <c r="CM12" s="140">
        <v>7</v>
      </c>
      <c r="CN12" s="141">
        <v>36000</v>
      </c>
      <c r="CO12" s="141">
        <v>13000</v>
      </c>
      <c r="CP12" s="141"/>
      <c r="CQ12" s="142" t="str">
        <f>IF(AND(CO12=0,CP12=0),"",IF(AND(CO12&lt;=100000,CP12&lt;=100000),"",IF(CO12/CN12&gt;0.7,"男高",IF(CP12/CN12&gt;0.7,"女高",""))))</f>
        <v/>
      </c>
    </row>
    <row r="13" spans="1:97">
      <c r="A13" s="79">
        <f>Z13</f>
        <v>0</v>
      </c>
      <c r="B13" s="189" t="s">
        <v>108</v>
      </c>
      <c r="C13" s="189"/>
      <c r="D13" s="189"/>
      <c r="E13" s="189" t="s">
        <v>104</v>
      </c>
      <c r="F13" s="89" t="s">
        <v>105</v>
      </c>
      <c r="G13" s="89" t="s">
        <v>96</v>
      </c>
      <c r="H13" s="181">
        <v>73600</v>
      </c>
      <c r="I13" s="84">
        <v>1700</v>
      </c>
      <c r="J13" s="80">
        <v>211</v>
      </c>
      <c r="K13" s="80">
        <v>0</v>
      </c>
      <c r="L13" s="80">
        <v>1511</v>
      </c>
      <c r="M13" s="93">
        <v>46</v>
      </c>
      <c r="N13" s="144">
        <v>45</v>
      </c>
      <c r="O13" s="81">
        <f>IFERROR(M13/L13,"-")</f>
        <v>0.030443414956982</v>
      </c>
      <c r="P13" s="80">
        <v>3</v>
      </c>
      <c r="Q13" s="80">
        <v>1</v>
      </c>
      <c r="R13" s="81">
        <f>IFERROR(P13/M13,"-")</f>
        <v>0.065217391304348</v>
      </c>
      <c r="S13" s="82">
        <f>IFERROR(H13/SUM(M13:M13),"-")</f>
        <v>1600</v>
      </c>
      <c r="T13" s="83">
        <v>0</v>
      </c>
      <c r="U13" s="81">
        <f>IF(M13=0,"-",T13/M13)</f>
        <v>0</v>
      </c>
      <c r="V13" s="186"/>
      <c r="W13" s="187">
        <f>IFERROR(V13/M13,"-")</f>
        <v>0</v>
      </c>
      <c r="X13" s="187" t="str">
        <f>IFERROR(V13/T13,"-")</f>
        <v>-</v>
      </c>
      <c r="Y13" s="181">
        <f>SUM(V13:V13)-SUM(H13:H13)</f>
        <v>-73600</v>
      </c>
      <c r="Z13" s="85">
        <f>SUM(V13:V13)/SUM(H13:H13)</f>
        <v>0</v>
      </c>
      <c r="AA13" s="78"/>
      <c r="AB13" s="94">
        <v>1</v>
      </c>
      <c r="AC13" s="95">
        <f>IF(M13=0,"",IF(AB13=0,"",(AB13/M13)))</f>
        <v>0.021739130434783</v>
      </c>
      <c r="AD13" s="94"/>
      <c r="AE13" s="96">
        <f>IFERROR(AD13/AB13,"-")</f>
        <v>0</v>
      </c>
      <c r="AF13" s="97"/>
      <c r="AG13" s="98">
        <f>IFERROR(AF13/AB13,"-")</f>
        <v>0</v>
      </c>
      <c r="AH13" s="99"/>
      <c r="AI13" s="99"/>
      <c r="AJ13" s="99"/>
      <c r="AK13" s="100">
        <v>7</v>
      </c>
      <c r="AL13" s="101">
        <f>IF(M13=0,"",IF(AK13=0,"",(AK13/M13)))</f>
        <v>0.15217391304348</v>
      </c>
      <c r="AM13" s="100"/>
      <c r="AN13" s="102">
        <f>IFERROR(AM13/AK13,"-")</f>
        <v>0</v>
      </c>
      <c r="AO13" s="103"/>
      <c r="AP13" s="104">
        <f>IFERROR(AO13/AK13,"-")</f>
        <v>0</v>
      </c>
      <c r="AQ13" s="105"/>
      <c r="AR13" s="105"/>
      <c r="AS13" s="105"/>
      <c r="AT13" s="106">
        <v>2</v>
      </c>
      <c r="AU13" s="107" t="str">
        <f>IF(M13=0,"",IF(AW13=0,"",(AW13/M13)))</f>
        <v>0</v>
      </c>
      <c r="AV13" s="106"/>
      <c r="AW13" s="108" t="str">
        <f>IFERROR(AY13/AW13,"-")</f>
        <v>-</v>
      </c>
      <c r="AX13" s="109"/>
      <c r="AY13" s="110" t="str">
        <f>IFERROR(BA13/AW13,"-")</f>
        <v>-</v>
      </c>
      <c r="AZ13" s="111"/>
      <c r="BA13" s="111"/>
      <c r="BB13" s="111"/>
      <c r="BC13" s="112">
        <v>6</v>
      </c>
      <c r="BD13" s="113">
        <f>IF(M13=0,"",IF(BC13=0,"",(BC13/M13)))</f>
        <v>0.1304347826087</v>
      </c>
      <c r="BE13" s="112"/>
      <c r="BF13" s="114">
        <f>IFERROR(BE13/BC13,"-")</f>
        <v>0</v>
      </c>
      <c r="BG13" s="115"/>
      <c r="BH13" s="116">
        <f>IFERROR(BG13/BC13,"-")</f>
        <v>0</v>
      </c>
      <c r="BI13" s="117"/>
      <c r="BJ13" s="117"/>
      <c r="BK13" s="117">
        <v>17</v>
      </c>
      <c r="BL13" s="119"/>
      <c r="BM13" s="120">
        <f>IF(M13=0,"",IF(BK13=0,"",(BK13/M13)))</f>
        <v>0.3695652173913</v>
      </c>
      <c r="BN13" s="121"/>
      <c r="BO13" s="122">
        <f>IFERROR(BN13/BK13,"-")</f>
        <v>0</v>
      </c>
      <c r="BP13" s="123"/>
      <c r="BQ13" s="124">
        <f>IFERROR(BP13/BK13,"-")</f>
        <v>0</v>
      </c>
      <c r="BR13" s="125"/>
      <c r="BS13" s="125"/>
      <c r="BT13" s="125"/>
      <c r="BU13" s="126">
        <v>11</v>
      </c>
      <c r="BV13" s="127">
        <f>IF(M13=0,"",IF(BU13=0,"",(BU13/M13)))</f>
        <v>0.23913043478261</v>
      </c>
      <c r="BW13" s="128"/>
      <c r="BX13" s="129">
        <f>IFERROR(BW13/BU13,"-")</f>
        <v>0</v>
      </c>
      <c r="BY13" s="130"/>
      <c r="BZ13" s="131">
        <f>IFERROR(BY13/BU13,"-")</f>
        <v>0</v>
      </c>
      <c r="CA13" s="132"/>
      <c r="CB13" s="132"/>
      <c r="CC13" s="132"/>
      <c r="CD13" s="133">
        <v>2</v>
      </c>
      <c r="CE13" s="134">
        <f>IF(M13=0,"",IF(CD13=0,"",(CD13/M13)))</f>
        <v>0.043478260869565</v>
      </c>
      <c r="CF13" s="135"/>
      <c r="CG13" s="136">
        <f>IFERROR(CF13/CD13,"-")</f>
        <v>0</v>
      </c>
      <c r="CH13" s="137"/>
      <c r="CI13" s="138">
        <f>IFERROR(CH13/CD13,"-")</f>
        <v>0</v>
      </c>
      <c r="CJ13" s="139"/>
      <c r="CK13" s="139"/>
      <c r="CL13" s="139"/>
      <c r="CM13" s="140">
        <v>0</v>
      </c>
      <c r="CN13" s="141"/>
      <c r="CO13" s="141"/>
      <c r="CP13" s="141"/>
      <c r="CQ13" s="142" t="str">
        <f>IF(AND(CO13=0,CP13=0),"",IF(AND(CO13&lt;=100000,CP13&lt;=100000),"",IF(CO13/CN13&gt;0.7,"男高",IF(CP13/CN13&gt;0.7,"女高",""))))</f>
        <v/>
      </c>
    </row>
    <row r="14" spans="1:97">
      <c r="A14" s="79">
        <f>Z14</f>
        <v>0.19736842105263</v>
      </c>
      <c r="B14" s="189" t="s">
        <v>109</v>
      </c>
      <c r="C14" s="189"/>
      <c r="D14" s="189"/>
      <c r="E14" s="189" t="s">
        <v>104</v>
      </c>
      <c r="F14" s="89" t="s">
        <v>105</v>
      </c>
      <c r="G14" s="89" t="s">
        <v>96</v>
      </c>
      <c r="H14" s="181">
        <v>30400</v>
      </c>
      <c r="I14" s="84">
        <v>1700</v>
      </c>
      <c r="J14" s="80">
        <v>80</v>
      </c>
      <c r="K14" s="80">
        <v>0</v>
      </c>
      <c r="L14" s="80">
        <v>417</v>
      </c>
      <c r="M14" s="93">
        <v>19</v>
      </c>
      <c r="N14" s="144">
        <v>17</v>
      </c>
      <c r="O14" s="81">
        <f>IFERROR(M14/L14,"-")</f>
        <v>0.045563549160671</v>
      </c>
      <c r="P14" s="80">
        <v>1</v>
      </c>
      <c r="Q14" s="80">
        <v>5</v>
      </c>
      <c r="R14" s="81">
        <f>IFERROR(P14/M14,"-")</f>
        <v>0.052631578947368</v>
      </c>
      <c r="S14" s="82">
        <f>IFERROR(H14/SUM(M14:M14),"-")</f>
        <v>1600</v>
      </c>
      <c r="T14" s="83">
        <v>2</v>
      </c>
      <c r="U14" s="81">
        <f>IF(M14=0,"-",T14/M14)</f>
        <v>0.10526315789474</v>
      </c>
      <c r="V14" s="186">
        <v>6000</v>
      </c>
      <c r="W14" s="187">
        <f>IFERROR(V14/M14,"-")</f>
        <v>315.78947368421</v>
      </c>
      <c r="X14" s="187">
        <f>IFERROR(V14/T14,"-")</f>
        <v>3000</v>
      </c>
      <c r="Y14" s="181">
        <f>SUM(V14:V14)-SUM(H14:H14)</f>
        <v>-24400</v>
      </c>
      <c r="Z14" s="85">
        <f>SUM(V14:V14)/SUM(H14:H14)</f>
        <v>0.19736842105263</v>
      </c>
      <c r="AA14" s="78"/>
      <c r="AB14" s="94">
        <v>2</v>
      </c>
      <c r="AC14" s="95">
        <f>IF(M14=0,"",IF(AB14=0,"",(AB14/M14)))</f>
        <v>0.10526315789474</v>
      </c>
      <c r="AD14" s="94"/>
      <c r="AE14" s="96">
        <f>IFERROR(AD14/AB14,"-")</f>
        <v>0</v>
      </c>
      <c r="AF14" s="97"/>
      <c r="AG14" s="98">
        <f>IFERROR(AF14/AB14,"-")</f>
        <v>0</v>
      </c>
      <c r="AH14" s="99"/>
      <c r="AI14" s="99"/>
      <c r="AJ14" s="99"/>
      <c r="AK14" s="100"/>
      <c r="AL14" s="101">
        <f>IF(M14=0,"",IF(AK14=0,"",(AK14/M14)))</f>
        <v>0</v>
      </c>
      <c r="AM14" s="100"/>
      <c r="AN14" s="102" t="str">
        <f>IFERROR(AM14/AK14,"-")</f>
        <v>-</v>
      </c>
      <c r="AO14" s="103"/>
      <c r="AP14" s="104" t="str">
        <f>IFERROR(AO14/AK14,"-")</f>
        <v>-</v>
      </c>
      <c r="AQ14" s="105"/>
      <c r="AR14" s="105"/>
      <c r="AS14" s="105"/>
      <c r="AT14" s="106"/>
      <c r="AU14" s="107" t="str">
        <f>IF(M14=0,"",IF(AW14=0,"",(AW14/M14)))</f>
        <v>0</v>
      </c>
      <c r="AV14" s="106"/>
      <c r="AW14" s="108" t="str">
        <f>IFERROR(AY14/AW14,"-")</f>
        <v>-</v>
      </c>
      <c r="AX14" s="109"/>
      <c r="AY14" s="110" t="str">
        <f>IFERROR(BA14/AW14,"-")</f>
        <v>-</v>
      </c>
      <c r="AZ14" s="111"/>
      <c r="BA14" s="111"/>
      <c r="BB14" s="111"/>
      <c r="BC14" s="112">
        <v>4</v>
      </c>
      <c r="BD14" s="113">
        <f>IF(M14=0,"",IF(BC14=0,"",(BC14/M14)))</f>
        <v>0.21052631578947</v>
      </c>
      <c r="BE14" s="112"/>
      <c r="BF14" s="114">
        <f>IFERROR(BE14/BC14,"-")</f>
        <v>0</v>
      </c>
      <c r="BG14" s="115"/>
      <c r="BH14" s="116">
        <f>IFERROR(BG14/BC14,"-")</f>
        <v>0</v>
      </c>
      <c r="BI14" s="117"/>
      <c r="BJ14" s="117"/>
      <c r="BK14" s="117">
        <v>9</v>
      </c>
      <c r="BL14" s="119"/>
      <c r="BM14" s="120">
        <f>IF(M14=0,"",IF(BK14=0,"",(BK14/M14)))</f>
        <v>0.47368421052632</v>
      </c>
      <c r="BN14" s="121">
        <v>1</v>
      </c>
      <c r="BO14" s="122">
        <f>IFERROR(BN14/BK14,"-")</f>
        <v>0.11111111111111</v>
      </c>
      <c r="BP14" s="123">
        <v>3000</v>
      </c>
      <c r="BQ14" s="124">
        <f>IFERROR(BP14/BK14,"-")</f>
        <v>333.33333333333</v>
      </c>
      <c r="BR14" s="125">
        <v>1</v>
      </c>
      <c r="BS14" s="125"/>
      <c r="BT14" s="125"/>
      <c r="BU14" s="126">
        <v>2</v>
      </c>
      <c r="BV14" s="127">
        <f>IF(M14=0,"",IF(BU14=0,"",(BU14/M14)))</f>
        <v>0.10526315789474</v>
      </c>
      <c r="BW14" s="128">
        <v>1</v>
      </c>
      <c r="BX14" s="129">
        <f>IFERROR(BW14/BU14,"-")</f>
        <v>0.5</v>
      </c>
      <c r="BY14" s="130">
        <v>3000</v>
      </c>
      <c r="BZ14" s="131">
        <f>IFERROR(BY14/BU14,"-")</f>
        <v>1500</v>
      </c>
      <c r="CA14" s="132">
        <v>1</v>
      </c>
      <c r="CB14" s="132"/>
      <c r="CC14" s="132"/>
      <c r="CD14" s="133">
        <v>2</v>
      </c>
      <c r="CE14" s="134">
        <f>IF(M14=0,"",IF(CD14=0,"",(CD14/M14)))</f>
        <v>0.10526315789474</v>
      </c>
      <c r="CF14" s="135"/>
      <c r="CG14" s="136">
        <f>IFERROR(CF14/CD14,"-")</f>
        <v>0</v>
      </c>
      <c r="CH14" s="137"/>
      <c r="CI14" s="138">
        <f>IFERROR(CH14/CD14,"-")</f>
        <v>0</v>
      </c>
      <c r="CJ14" s="139"/>
      <c r="CK14" s="139"/>
      <c r="CL14" s="139"/>
      <c r="CM14" s="140">
        <v>2</v>
      </c>
      <c r="CN14" s="141">
        <v>6000</v>
      </c>
      <c r="CO14" s="141">
        <v>3000</v>
      </c>
      <c r="CP14" s="141"/>
      <c r="CQ14" s="142" t="str">
        <f>IF(AND(CO14=0,CP14=0),"",IF(AND(CO14&lt;=100000,CP14&lt;=100000),"",IF(CO14/CN14&gt;0.7,"男高",IF(CP14/CN14&gt;0.7,"女高",""))))</f>
        <v/>
      </c>
    </row>
    <row r="15" spans="1:97">
      <c r="A15" s="79">
        <f>Z15</f>
        <v>0.024350649350649</v>
      </c>
      <c r="B15" s="189" t="s">
        <v>110</v>
      </c>
      <c r="C15" s="189"/>
      <c r="D15" s="189"/>
      <c r="E15" s="189" t="s">
        <v>104</v>
      </c>
      <c r="F15" s="89" t="s">
        <v>105</v>
      </c>
      <c r="G15" s="89" t="s">
        <v>96</v>
      </c>
      <c r="H15" s="181">
        <v>123200</v>
      </c>
      <c r="I15" s="84">
        <v>1700</v>
      </c>
      <c r="J15" s="80">
        <v>338</v>
      </c>
      <c r="K15" s="80">
        <v>0</v>
      </c>
      <c r="L15" s="80">
        <v>1843</v>
      </c>
      <c r="M15" s="93">
        <v>77</v>
      </c>
      <c r="N15" s="144">
        <v>76</v>
      </c>
      <c r="O15" s="81">
        <f>IFERROR(M15/L15,"-")</f>
        <v>0.041779706999457</v>
      </c>
      <c r="P15" s="80">
        <v>12</v>
      </c>
      <c r="Q15" s="80">
        <v>5</v>
      </c>
      <c r="R15" s="81">
        <f>IFERROR(P15/M15,"-")</f>
        <v>0.15584415584416</v>
      </c>
      <c r="S15" s="82">
        <f>IFERROR(H15/SUM(M15:M15),"-")</f>
        <v>1600</v>
      </c>
      <c r="T15" s="83">
        <v>1</v>
      </c>
      <c r="U15" s="81">
        <f>IF(M15=0,"-",T15/M15)</f>
        <v>0.012987012987013</v>
      </c>
      <c r="V15" s="186">
        <v>3000</v>
      </c>
      <c r="W15" s="187">
        <f>IFERROR(V15/M15,"-")</f>
        <v>38.961038961039</v>
      </c>
      <c r="X15" s="187">
        <f>IFERROR(V15/T15,"-")</f>
        <v>3000</v>
      </c>
      <c r="Y15" s="181">
        <f>SUM(V15:V15)-SUM(H15:H15)</f>
        <v>-120200</v>
      </c>
      <c r="Z15" s="85">
        <f>SUM(V15:V15)/SUM(H15:H15)</f>
        <v>0.024350649350649</v>
      </c>
      <c r="AA15" s="78"/>
      <c r="AB15" s="94">
        <v>1</v>
      </c>
      <c r="AC15" s="95">
        <f>IF(M15=0,"",IF(AB15=0,"",(AB15/M15)))</f>
        <v>0.012987012987013</v>
      </c>
      <c r="AD15" s="94"/>
      <c r="AE15" s="96">
        <f>IFERROR(AD15/AB15,"-")</f>
        <v>0</v>
      </c>
      <c r="AF15" s="97"/>
      <c r="AG15" s="98">
        <f>IFERROR(AF15/AB15,"-")</f>
        <v>0</v>
      </c>
      <c r="AH15" s="99"/>
      <c r="AI15" s="99"/>
      <c r="AJ15" s="99"/>
      <c r="AK15" s="100">
        <v>2</v>
      </c>
      <c r="AL15" s="101">
        <f>IF(M15=0,"",IF(AK15=0,"",(AK15/M15)))</f>
        <v>0.025974025974026</v>
      </c>
      <c r="AM15" s="100"/>
      <c r="AN15" s="102">
        <f>IFERROR(AM15/AK15,"-")</f>
        <v>0</v>
      </c>
      <c r="AO15" s="103"/>
      <c r="AP15" s="104">
        <f>IFERROR(AO15/AK15,"-")</f>
        <v>0</v>
      </c>
      <c r="AQ15" s="105"/>
      <c r="AR15" s="105"/>
      <c r="AS15" s="105"/>
      <c r="AT15" s="106">
        <v>3</v>
      </c>
      <c r="AU15" s="107" t="str">
        <f>IF(M15=0,"",IF(AW15=0,"",(AW15/M15)))</f>
        <v>0</v>
      </c>
      <c r="AV15" s="106"/>
      <c r="AW15" s="108" t="str">
        <f>IFERROR(AY15/AW15,"-")</f>
        <v>-</v>
      </c>
      <c r="AX15" s="109"/>
      <c r="AY15" s="110" t="str">
        <f>IFERROR(BA15/AW15,"-")</f>
        <v>-</v>
      </c>
      <c r="AZ15" s="111"/>
      <c r="BA15" s="111"/>
      <c r="BB15" s="111"/>
      <c r="BC15" s="112">
        <v>12</v>
      </c>
      <c r="BD15" s="113">
        <f>IF(M15=0,"",IF(BC15=0,"",(BC15/M15)))</f>
        <v>0.15584415584416</v>
      </c>
      <c r="BE15" s="112"/>
      <c r="BF15" s="114">
        <f>IFERROR(BE15/BC15,"-")</f>
        <v>0</v>
      </c>
      <c r="BG15" s="115"/>
      <c r="BH15" s="116">
        <f>IFERROR(BG15/BC15,"-")</f>
        <v>0</v>
      </c>
      <c r="BI15" s="117"/>
      <c r="BJ15" s="117"/>
      <c r="BK15" s="117">
        <v>31</v>
      </c>
      <c r="BL15" s="119"/>
      <c r="BM15" s="120">
        <f>IF(M15=0,"",IF(BK15=0,"",(BK15/M15)))</f>
        <v>0.4025974025974</v>
      </c>
      <c r="BN15" s="121">
        <v>1</v>
      </c>
      <c r="BO15" s="122">
        <f>IFERROR(BN15/BK15,"-")</f>
        <v>0.032258064516129</v>
      </c>
      <c r="BP15" s="123">
        <v>3000</v>
      </c>
      <c r="BQ15" s="124">
        <f>IFERROR(BP15/BK15,"-")</f>
        <v>96.774193548387</v>
      </c>
      <c r="BR15" s="125">
        <v>1</v>
      </c>
      <c r="BS15" s="125"/>
      <c r="BT15" s="125"/>
      <c r="BU15" s="126">
        <v>23</v>
      </c>
      <c r="BV15" s="127">
        <f>IF(M15=0,"",IF(BU15=0,"",(BU15/M15)))</f>
        <v>0.2987012987013</v>
      </c>
      <c r="BW15" s="128"/>
      <c r="BX15" s="129">
        <f>IFERROR(BW15/BU15,"-")</f>
        <v>0</v>
      </c>
      <c r="BY15" s="130"/>
      <c r="BZ15" s="131">
        <f>IFERROR(BY15/BU15,"-")</f>
        <v>0</v>
      </c>
      <c r="CA15" s="132"/>
      <c r="CB15" s="132"/>
      <c r="CC15" s="132"/>
      <c r="CD15" s="133">
        <v>5</v>
      </c>
      <c r="CE15" s="134">
        <f>IF(M15=0,"",IF(CD15=0,"",(CD15/M15)))</f>
        <v>0.064935064935065</v>
      </c>
      <c r="CF15" s="135"/>
      <c r="CG15" s="136">
        <f>IFERROR(CF15/CD15,"-")</f>
        <v>0</v>
      </c>
      <c r="CH15" s="137"/>
      <c r="CI15" s="138">
        <f>IFERROR(CH15/CD15,"-")</f>
        <v>0</v>
      </c>
      <c r="CJ15" s="139"/>
      <c r="CK15" s="139"/>
      <c r="CL15" s="139"/>
      <c r="CM15" s="140">
        <v>1</v>
      </c>
      <c r="CN15" s="141">
        <v>3000</v>
      </c>
      <c r="CO15" s="141">
        <v>3000</v>
      </c>
      <c r="CP15" s="141"/>
      <c r="CQ15" s="142" t="str">
        <f>IF(AND(CO15=0,CP15=0),"",IF(AND(CO15&lt;=100000,CP15&lt;=100000),"",IF(CO15/CN15&gt;0.7,"男高",IF(CP15/CN15&gt;0.7,"女高",""))))</f>
        <v/>
      </c>
    </row>
    <row r="16" spans="1:97">
      <c r="A16" s="79">
        <f>Z16</f>
        <v>0.15789473684211</v>
      </c>
      <c r="B16" s="189" t="s">
        <v>111</v>
      </c>
      <c r="C16" s="189"/>
      <c r="D16" s="189"/>
      <c r="E16" s="189" t="s">
        <v>104</v>
      </c>
      <c r="F16" s="89" t="s">
        <v>112</v>
      </c>
      <c r="G16" s="89" t="s">
        <v>96</v>
      </c>
      <c r="H16" s="181">
        <v>19000</v>
      </c>
      <c r="I16" s="84">
        <v>2000</v>
      </c>
      <c r="J16" s="80">
        <v>26</v>
      </c>
      <c r="K16" s="80">
        <v>0</v>
      </c>
      <c r="L16" s="80">
        <v>151</v>
      </c>
      <c r="M16" s="93">
        <v>10</v>
      </c>
      <c r="N16" s="144">
        <v>9</v>
      </c>
      <c r="O16" s="81">
        <f>IFERROR(M16/L16,"-")</f>
        <v>0.066225165562914</v>
      </c>
      <c r="P16" s="80">
        <v>1</v>
      </c>
      <c r="Q16" s="80">
        <v>1</v>
      </c>
      <c r="R16" s="81">
        <f>IFERROR(P16/M16,"-")</f>
        <v>0.1</v>
      </c>
      <c r="S16" s="82">
        <f>IFERROR(H16/SUM(M16:M16),"-")</f>
        <v>1900</v>
      </c>
      <c r="T16" s="83">
        <v>1</v>
      </c>
      <c r="U16" s="81">
        <f>IF(M16=0,"-",T16/M16)</f>
        <v>0.1</v>
      </c>
      <c r="V16" s="186">
        <v>3000</v>
      </c>
      <c r="W16" s="187">
        <f>IFERROR(V16/M16,"-")</f>
        <v>300</v>
      </c>
      <c r="X16" s="187">
        <f>IFERROR(V16/T16,"-")</f>
        <v>3000</v>
      </c>
      <c r="Y16" s="181">
        <f>SUM(V16:V16)-SUM(H16:H16)</f>
        <v>-16000</v>
      </c>
      <c r="Z16" s="85">
        <f>SUM(V16:V16)/SUM(H16:H16)</f>
        <v>0.15789473684211</v>
      </c>
      <c r="AA16" s="78"/>
      <c r="AB16" s="94">
        <v>1</v>
      </c>
      <c r="AC16" s="95">
        <f>IF(M16=0,"",IF(AB16=0,"",(AB16/M16)))</f>
        <v>0.1</v>
      </c>
      <c r="AD16" s="94"/>
      <c r="AE16" s="96">
        <f>IFERROR(AD16/AB16,"-")</f>
        <v>0</v>
      </c>
      <c r="AF16" s="97"/>
      <c r="AG16" s="98">
        <f>IFERROR(AF16/AB16,"-")</f>
        <v>0</v>
      </c>
      <c r="AH16" s="99"/>
      <c r="AI16" s="99"/>
      <c r="AJ16" s="99"/>
      <c r="AK16" s="100">
        <v>2</v>
      </c>
      <c r="AL16" s="101">
        <f>IF(M16=0,"",IF(AK16=0,"",(AK16/M16)))</f>
        <v>0.2</v>
      </c>
      <c r="AM16" s="100"/>
      <c r="AN16" s="102">
        <f>IFERROR(AM16/AK16,"-")</f>
        <v>0</v>
      </c>
      <c r="AO16" s="103"/>
      <c r="AP16" s="104">
        <f>IFERROR(AO16/AK16,"-")</f>
        <v>0</v>
      </c>
      <c r="AQ16" s="105"/>
      <c r="AR16" s="105"/>
      <c r="AS16" s="105"/>
      <c r="AT16" s="106"/>
      <c r="AU16" s="107" t="str">
        <f>IF(M16=0,"",IF(AW16=0,"",(AW16/M16)))</f>
        <v>0</v>
      </c>
      <c r="AV16" s="106"/>
      <c r="AW16" s="108" t="str">
        <f>IFERROR(AY16/AW16,"-")</f>
        <v>-</v>
      </c>
      <c r="AX16" s="109"/>
      <c r="AY16" s="110" t="str">
        <f>IFERROR(BA16/AW16,"-")</f>
        <v>-</v>
      </c>
      <c r="AZ16" s="111"/>
      <c r="BA16" s="111"/>
      <c r="BB16" s="111"/>
      <c r="BC16" s="112"/>
      <c r="BD16" s="113">
        <f>IF(M16=0,"",IF(BC16=0,"",(BC16/M16)))</f>
        <v>0</v>
      </c>
      <c r="BE16" s="112"/>
      <c r="BF16" s="114" t="str">
        <f>IFERROR(BE16/BC16,"-")</f>
        <v>-</v>
      </c>
      <c r="BG16" s="115"/>
      <c r="BH16" s="116" t="str">
        <f>IFERROR(BG16/BC16,"-")</f>
        <v>-</v>
      </c>
      <c r="BI16" s="117"/>
      <c r="BJ16" s="117"/>
      <c r="BK16" s="117">
        <v>3</v>
      </c>
      <c r="BL16" s="119"/>
      <c r="BM16" s="120">
        <f>IF(M16=0,"",IF(BK16=0,"",(BK16/M16)))</f>
        <v>0.3</v>
      </c>
      <c r="BN16" s="121"/>
      <c r="BO16" s="122">
        <f>IFERROR(BN16/BK16,"-")</f>
        <v>0</v>
      </c>
      <c r="BP16" s="123"/>
      <c r="BQ16" s="124">
        <f>IFERROR(BP16/BK16,"-")</f>
        <v>0</v>
      </c>
      <c r="BR16" s="125"/>
      <c r="BS16" s="125"/>
      <c r="BT16" s="125"/>
      <c r="BU16" s="126">
        <v>4</v>
      </c>
      <c r="BV16" s="127">
        <f>IF(M16=0,"",IF(BU16=0,"",(BU16/M16)))</f>
        <v>0.4</v>
      </c>
      <c r="BW16" s="128">
        <v>1</v>
      </c>
      <c r="BX16" s="129">
        <f>IFERROR(BW16/BU16,"-")</f>
        <v>0.25</v>
      </c>
      <c r="BY16" s="130">
        <v>3000</v>
      </c>
      <c r="BZ16" s="131">
        <f>IFERROR(BY16/BU16,"-")</f>
        <v>750</v>
      </c>
      <c r="CA16" s="132">
        <v>1</v>
      </c>
      <c r="CB16" s="132"/>
      <c r="CC16" s="132"/>
      <c r="CD16" s="133"/>
      <c r="CE16" s="134">
        <f>IF(M16=0,"",IF(CD16=0,"",(CD16/M16)))</f>
        <v>0</v>
      </c>
      <c r="CF16" s="135"/>
      <c r="CG16" s="136" t="str">
        <f>IFERROR(CF16/CD16,"-")</f>
        <v>-</v>
      </c>
      <c r="CH16" s="137"/>
      <c r="CI16" s="138" t="str">
        <f>IFERROR(CH16/CD16,"-")</f>
        <v>-</v>
      </c>
      <c r="CJ16" s="139"/>
      <c r="CK16" s="139"/>
      <c r="CL16" s="139"/>
      <c r="CM16" s="140">
        <v>1</v>
      </c>
      <c r="CN16" s="141">
        <v>3000</v>
      </c>
      <c r="CO16" s="141">
        <v>3000</v>
      </c>
      <c r="CP16" s="141"/>
      <c r="CQ16" s="142" t="str">
        <f>IF(AND(CO16=0,CP16=0),"",IF(AND(CO16&lt;=100000,CP16&lt;=100000),"",IF(CO16/CN16&gt;0.7,"男高",IF(CP16/CN16&gt;0.7,"女高",""))))</f>
        <v/>
      </c>
    </row>
    <row r="17" spans="1:97">
      <c r="A17" s="79">
        <f>Z17</f>
        <v>0.1304347826087</v>
      </c>
      <c r="B17" s="189" t="s">
        <v>113</v>
      </c>
      <c r="C17" s="189" t="s">
        <v>114</v>
      </c>
      <c r="D17" s="189"/>
      <c r="E17" s="189" t="s">
        <v>104</v>
      </c>
      <c r="F17" s="89" t="s">
        <v>115</v>
      </c>
      <c r="G17" s="89" t="s">
        <v>116</v>
      </c>
      <c r="H17" s="181">
        <v>92000</v>
      </c>
      <c r="I17" s="84">
        <v>2000</v>
      </c>
      <c r="J17" s="80">
        <v>57</v>
      </c>
      <c r="K17" s="80">
        <v>0</v>
      </c>
      <c r="L17" s="80">
        <v>168</v>
      </c>
      <c r="M17" s="93">
        <v>46</v>
      </c>
      <c r="N17" s="144">
        <v>27</v>
      </c>
      <c r="O17" s="81">
        <f>IFERROR(M17/L17,"-")</f>
        <v>0.27380952380952</v>
      </c>
      <c r="P17" s="80">
        <v>0</v>
      </c>
      <c r="Q17" s="80">
        <v>15</v>
      </c>
      <c r="R17" s="81">
        <f>IFERROR(P17/M17,"-")</f>
        <v>0</v>
      </c>
      <c r="S17" s="82">
        <f>IFERROR(H17/SUM(M17:M17),"-")</f>
        <v>2000</v>
      </c>
      <c r="T17" s="83">
        <v>3</v>
      </c>
      <c r="U17" s="81">
        <f>IF(M17=0,"-",T17/M17)</f>
        <v>0.065217391304348</v>
      </c>
      <c r="V17" s="186">
        <v>12000</v>
      </c>
      <c r="W17" s="187">
        <f>IFERROR(V17/M17,"-")</f>
        <v>260.86956521739</v>
      </c>
      <c r="X17" s="187">
        <f>IFERROR(V17/T17,"-")</f>
        <v>4000</v>
      </c>
      <c r="Y17" s="181">
        <f>SUM(V17:V17)-SUM(H17:H17)</f>
        <v>-80000</v>
      </c>
      <c r="Z17" s="85">
        <f>SUM(V17:V17)/SUM(H17:H17)</f>
        <v>0.1304347826087</v>
      </c>
      <c r="AA17" s="78"/>
      <c r="AB17" s="94">
        <v>19</v>
      </c>
      <c r="AC17" s="95">
        <f>IF(M17=0,"",IF(AB17=0,"",(AB17/M17)))</f>
        <v>0.41304347826087</v>
      </c>
      <c r="AD17" s="94"/>
      <c r="AE17" s="96">
        <f>IFERROR(AD17/AB17,"-")</f>
        <v>0</v>
      </c>
      <c r="AF17" s="97"/>
      <c r="AG17" s="98">
        <f>IFERROR(AF17/AB17,"-")</f>
        <v>0</v>
      </c>
      <c r="AH17" s="99"/>
      <c r="AI17" s="99"/>
      <c r="AJ17" s="99"/>
      <c r="AK17" s="100">
        <v>13</v>
      </c>
      <c r="AL17" s="101">
        <f>IF(M17=0,"",IF(AK17=0,"",(AK17/M17)))</f>
        <v>0.28260869565217</v>
      </c>
      <c r="AM17" s="100">
        <v>1</v>
      </c>
      <c r="AN17" s="102">
        <f>IFERROR(AM17/AK17,"-")</f>
        <v>0.076923076923077</v>
      </c>
      <c r="AO17" s="103">
        <v>6000</v>
      </c>
      <c r="AP17" s="104">
        <f>IFERROR(AO17/AK17,"-")</f>
        <v>461.53846153846</v>
      </c>
      <c r="AQ17" s="105"/>
      <c r="AR17" s="105">
        <v>1</v>
      </c>
      <c r="AS17" s="105"/>
      <c r="AT17" s="106">
        <v>3</v>
      </c>
      <c r="AU17" s="107" t="str">
        <f>IF(M17=0,"",IF(AW17=0,"",(AW17/M17)))</f>
        <v>0</v>
      </c>
      <c r="AV17" s="106">
        <v>1</v>
      </c>
      <c r="AW17" s="108" t="str">
        <f>IFERROR(AY17/AW17,"-")</f>
        <v>-</v>
      </c>
      <c r="AX17" s="109">
        <v>3000</v>
      </c>
      <c r="AY17" s="110" t="str">
        <f>IFERROR(BA17/AW17,"-")</f>
        <v>-</v>
      </c>
      <c r="AZ17" s="111">
        <v>1</v>
      </c>
      <c r="BA17" s="111"/>
      <c r="BB17" s="111"/>
      <c r="BC17" s="112">
        <v>2</v>
      </c>
      <c r="BD17" s="113">
        <f>IF(M17=0,"",IF(BC17=0,"",(BC17/M17)))</f>
        <v>0.043478260869565</v>
      </c>
      <c r="BE17" s="112"/>
      <c r="BF17" s="114">
        <f>IFERROR(BE17/BC17,"-")</f>
        <v>0</v>
      </c>
      <c r="BG17" s="115"/>
      <c r="BH17" s="116">
        <f>IFERROR(BG17/BC17,"-")</f>
        <v>0</v>
      </c>
      <c r="BI17" s="117"/>
      <c r="BJ17" s="117"/>
      <c r="BK17" s="117">
        <v>7</v>
      </c>
      <c r="BL17" s="119"/>
      <c r="BM17" s="120">
        <f>IF(M17=0,"",IF(BK17=0,"",(BK17/M17)))</f>
        <v>0.15217391304348</v>
      </c>
      <c r="BN17" s="121">
        <v>1</v>
      </c>
      <c r="BO17" s="122">
        <f>IFERROR(BN17/BK17,"-")</f>
        <v>0.14285714285714</v>
      </c>
      <c r="BP17" s="123">
        <v>3000</v>
      </c>
      <c r="BQ17" s="124">
        <f>IFERROR(BP17/BK17,"-")</f>
        <v>428.57142857143</v>
      </c>
      <c r="BR17" s="125">
        <v>1</v>
      </c>
      <c r="BS17" s="125"/>
      <c r="BT17" s="125"/>
      <c r="BU17" s="126">
        <v>1</v>
      </c>
      <c r="BV17" s="127">
        <f>IF(M17=0,"",IF(BU17=0,"",(BU17/M17)))</f>
        <v>0.021739130434783</v>
      </c>
      <c r="BW17" s="128"/>
      <c r="BX17" s="129">
        <f>IFERROR(BW17/BU17,"-")</f>
        <v>0</v>
      </c>
      <c r="BY17" s="130"/>
      <c r="BZ17" s="131">
        <f>IFERROR(BY17/BU17,"-")</f>
        <v>0</v>
      </c>
      <c r="CA17" s="132"/>
      <c r="CB17" s="132"/>
      <c r="CC17" s="132"/>
      <c r="CD17" s="133">
        <v>1</v>
      </c>
      <c r="CE17" s="134">
        <f>IF(M17=0,"",IF(CD17=0,"",(CD17/M17)))</f>
        <v>0.021739130434783</v>
      </c>
      <c r="CF17" s="135"/>
      <c r="CG17" s="136">
        <f>IFERROR(CF17/CD17,"-")</f>
        <v>0</v>
      </c>
      <c r="CH17" s="137"/>
      <c r="CI17" s="138">
        <f>IFERROR(CH17/CD17,"-")</f>
        <v>0</v>
      </c>
      <c r="CJ17" s="139"/>
      <c r="CK17" s="139"/>
      <c r="CL17" s="139"/>
      <c r="CM17" s="140">
        <v>3</v>
      </c>
      <c r="CN17" s="141">
        <v>12000</v>
      </c>
      <c r="CO17" s="141">
        <v>6000</v>
      </c>
      <c r="CP17" s="141"/>
      <c r="CQ17" s="142" t="str">
        <f>IF(AND(CO17=0,CP17=0),"",IF(AND(CO17&lt;=100000,CP17&lt;=100000),"",IF(CO17/CN17&gt;0.7,"男高",IF(CP17/CN17&gt;0.7,"女高",""))))</f>
        <v/>
      </c>
    </row>
    <row r="18" spans="1:97">
      <c r="A18" s="79">
        <f>Z18</f>
        <v>0.026315789473684</v>
      </c>
      <c r="B18" s="189" t="s">
        <v>117</v>
      </c>
      <c r="C18" s="189" t="s">
        <v>114</v>
      </c>
      <c r="D18" s="189"/>
      <c r="E18" s="189" t="s">
        <v>104</v>
      </c>
      <c r="F18" s="89" t="s">
        <v>118</v>
      </c>
      <c r="G18" s="89" t="s">
        <v>116</v>
      </c>
      <c r="H18" s="181">
        <v>114000</v>
      </c>
      <c r="I18" s="84">
        <v>2000</v>
      </c>
      <c r="J18" s="80">
        <v>153</v>
      </c>
      <c r="K18" s="80">
        <v>0</v>
      </c>
      <c r="L18" s="80">
        <v>492</v>
      </c>
      <c r="M18" s="93">
        <v>57</v>
      </c>
      <c r="N18" s="144">
        <v>47</v>
      </c>
      <c r="O18" s="81">
        <f>IFERROR(M18/L18,"-")</f>
        <v>0.11585365853659</v>
      </c>
      <c r="P18" s="80">
        <v>2</v>
      </c>
      <c r="Q18" s="80">
        <v>16</v>
      </c>
      <c r="R18" s="81">
        <f>IFERROR(P18/M18,"-")</f>
        <v>0.035087719298246</v>
      </c>
      <c r="S18" s="82">
        <f>IFERROR(H18/SUM(M18:M18),"-")</f>
        <v>2000</v>
      </c>
      <c r="T18" s="83">
        <v>1</v>
      </c>
      <c r="U18" s="81">
        <f>IF(M18=0,"-",T18/M18)</f>
        <v>0.017543859649123</v>
      </c>
      <c r="V18" s="186">
        <v>3000</v>
      </c>
      <c r="W18" s="187">
        <f>IFERROR(V18/M18,"-")</f>
        <v>52.631578947368</v>
      </c>
      <c r="X18" s="187">
        <f>IFERROR(V18/T18,"-")</f>
        <v>3000</v>
      </c>
      <c r="Y18" s="181">
        <f>SUM(V18:V18)-SUM(H18:H18)</f>
        <v>-111000</v>
      </c>
      <c r="Z18" s="85">
        <f>SUM(V18:V18)/SUM(H18:H18)</f>
        <v>0.026315789473684</v>
      </c>
      <c r="AA18" s="78"/>
      <c r="AB18" s="94">
        <v>10</v>
      </c>
      <c r="AC18" s="95">
        <f>IF(M18=0,"",IF(AB18=0,"",(AB18/M18)))</f>
        <v>0.17543859649123</v>
      </c>
      <c r="AD18" s="94"/>
      <c r="AE18" s="96">
        <f>IFERROR(AD18/AB18,"-")</f>
        <v>0</v>
      </c>
      <c r="AF18" s="97"/>
      <c r="AG18" s="98">
        <f>IFERROR(AF18/AB18,"-")</f>
        <v>0</v>
      </c>
      <c r="AH18" s="99"/>
      <c r="AI18" s="99"/>
      <c r="AJ18" s="99"/>
      <c r="AK18" s="100">
        <v>8</v>
      </c>
      <c r="AL18" s="101">
        <f>IF(M18=0,"",IF(AK18=0,"",(AK18/M18)))</f>
        <v>0.14035087719298</v>
      </c>
      <c r="AM18" s="100"/>
      <c r="AN18" s="102">
        <f>IFERROR(AM18/AK18,"-")</f>
        <v>0</v>
      </c>
      <c r="AO18" s="103"/>
      <c r="AP18" s="104">
        <f>IFERROR(AO18/AK18,"-")</f>
        <v>0</v>
      </c>
      <c r="AQ18" s="105"/>
      <c r="AR18" s="105"/>
      <c r="AS18" s="105"/>
      <c r="AT18" s="106">
        <v>5</v>
      </c>
      <c r="AU18" s="107" t="str">
        <f>IF(M18=0,"",IF(AW18=0,"",(AW18/M18)))</f>
        <v>0</v>
      </c>
      <c r="AV18" s="106"/>
      <c r="AW18" s="108" t="str">
        <f>IFERROR(AY18/AW18,"-")</f>
        <v>-</v>
      </c>
      <c r="AX18" s="109"/>
      <c r="AY18" s="110" t="str">
        <f>IFERROR(BA18/AW18,"-")</f>
        <v>-</v>
      </c>
      <c r="AZ18" s="111"/>
      <c r="BA18" s="111"/>
      <c r="BB18" s="111"/>
      <c r="BC18" s="112">
        <v>10</v>
      </c>
      <c r="BD18" s="113">
        <f>IF(M18=0,"",IF(BC18=0,"",(BC18/M18)))</f>
        <v>0.17543859649123</v>
      </c>
      <c r="BE18" s="112"/>
      <c r="BF18" s="114">
        <f>IFERROR(BE18/BC18,"-")</f>
        <v>0</v>
      </c>
      <c r="BG18" s="115"/>
      <c r="BH18" s="116">
        <f>IFERROR(BG18/BC18,"-")</f>
        <v>0</v>
      </c>
      <c r="BI18" s="117"/>
      <c r="BJ18" s="117"/>
      <c r="BK18" s="117">
        <v>15</v>
      </c>
      <c r="BL18" s="119"/>
      <c r="BM18" s="120">
        <f>IF(M18=0,"",IF(BK18=0,"",(BK18/M18)))</f>
        <v>0.26315789473684</v>
      </c>
      <c r="BN18" s="121">
        <v>1</v>
      </c>
      <c r="BO18" s="122">
        <f>IFERROR(BN18/BK18,"-")</f>
        <v>0.066666666666667</v>
      </c>
      <c r="BP18" s="123">
        <v>3000</v>
      </c>
      <c r="BQ18" s="124">
        <f>IFERROR(BP18/BK18,"-")</f>
        <v>200</v>
      </c>
      <c r="BR18" s="125">
        <v>1</v>
      </c>
      <c r="BS18" s="125"/>
      <c r="BT18" s="125"/>
      <c r="BU18" s="126">
        <v>9</v>
      </c>
      <c r="BV18" s="127">
        <f>IF(M18=0,"",IF(BU18=0,"",(BU18/M18)))</f>
        <v>0.15789473684211</v>
      </c>
      <c r="BW18" s="128"/>
      <c r="BX18" s="129">
        <f>IFERROR(BW18/BU18,"-")</f>
        <v>0</v>
      </c>
      <c r="BY18" s="130"/>
      <c r="BZ18" s="131">
        <f>IFERROR(BY18/BU18,"-")</f>
        <v>0</v>
      </c>
      <c r="CA18" s="132"/>
      <c r="CB18" s="132"/>
      <c r="CC18" s="132"/>
      <c r="CD18" s="133"/>
      <c r="CE18" s="134">
        <f>IF(M18=0,"",IF(CD18=0,"",(CD18/M18)))</f>
        <v>0</v>
      </c>
      <c r="CF18" s="135"/>
      <c r="CG18" s="136" t="str">
        <f>IFERROR(CF18/CD18,"-")</f>
        <v>-</v>
      </c>
      <c r="CH18" s="137"/>
      <c r="CI18" s="138" t="str">
        <f>IFERROR(CH18/CD18,"-")</f>
        <v>-</v>
      </c>
      <c r="CJ18" s="139"/>
      <c r="CK18" s="139"/>
      <c r="CL18" s="139"/>
      <c r="CM18" s="140">
        <v>1</v>
      </c>
      <c r="CN18" s="141">
        <v>3000</v>
      </c>
      <c r="CO18" s="141">
        <v>3000</v>
      </c>
      <c r="CP18" s="141"/>
      <c r="CQ18" s="142" t="str">
        <f>IF(AND(CO18=0,CP18=0),"",IF(AND(CO18&lt;=100000,CP18&lt;=100000),"",IF(CO18/CN18&gt;0.7,"男高",IF(CP18/CN18&gt;0.7,"女高",""))))</f>
        <v/>
      </c>
    </row>
    <row r="19" spans="1:97">
      <c r="A19" s="79" t="str">
        <f>Z19</f>
        <v>0</v>
      </c>
      <c r="B19" s="189" t="s">
        <v>119</v>
      </c>
      <c r="C19" s="189" t="s">
        <v>114</v>
      </c>
      <c r="D19" s="189"/>
      <c r="E19" s="189" t="s">
        <v>104</v>
      </c>
      <c r="F19" s="89" t="s">
        <v>120</v>
      </c>
      <c r="G19" s="89" t="s">
        <v>116</v>
      </c>
      <c r="H19" s="181">
        <v>0</v>
      </c>
      <c r="I19" s="84">
        <v>0</v>
      </c>
      <c r="J19" s="80">
        <v>39</v>
      </c>
      <c r="K19" s="80">
        <v>0</v>
      </c>
      <c r="L19" s="80">
        <v>112</v>
      </c>
      <c r="M19" s="93">
        <v>26</v>
      </c>
      <c r="N19" s="144">
        <v>21</v>
      </c>
      <c r="O19" s="81">
        <f>IFERROR(M19/L19,"-")</f>
        <v>0.23214285714286</v>
      </c>
      <c r="P19" s="80">
        <v>0</v>
      </c>
      <c r="Q19" s="80">
        <v>8</v>
      </c>
      <c r="R19" s="81">
        <f>IFERROR(P19/M19,"-")</f>
        <v>0</v>
      </c>
      <c r="S19" s="82">
        <f>IFERROR(H19/SUM(M19:M19),"-")</f>
        <v>0</v>
      </c>
      <c r="T19" s="83">
        <v>1</v>
      </c>
      <c r="U19" s="81">
        <f>IF(M19=0,"-",T19/M19)</f>
        <v>0.038461538461538</v>
      </c>
      <c r="V19" s="186">
        <v>4000</v>
      </c>
      <c r="W19" s="187">
        <f>IFERROR(V19/M19,"-")</f>
        <v>153.84615384615</v>
      </c>
      <c r="X19" s="187">
        <f>IFERROR(V19/T19,"-")</f>
        <v>4000</v>
      </c>
      <c r="Y19" s="181">
        <f>SUM(V19:V19)-SUM(H19:H19)</f>
        <v>4000</v>
      </c>
      <c r="Z19" s="85" t="str">
        <f>SUM(V19:V19)/SUM(H19:H19)</f>
        <v>0</v>
      </c>
      <c r="AA19" s="78"/>
      <c r="AB19" s="94">
        <v>5</v>
      </c>
      <c r="AC19" s="95">
        <f>IF(M19=0,"",IF(AB19=0,"",(AB19/M19)))</f>
        <v>0.19230769230769</v>
      </c>
      <c r="AD19" s="94"/>
      <c r="AE19" s="96">
        <f>IFERROR(AD19/AB19,"-")</f>
        <v>0</v>
      </c>
      <c r="AF19" s="97"/>
      <c r="AG19" s="98">
        <f>IFERROR(AF19/AB19,"-")</f>
        <v>0</v>
      </c>
      <c r="AH19" s="99"/>
      <c r="AI19" s="99"/>
      <c r="AJ19" s="99"/>
      <c r="AK19" s="100">
        <v>12</v>
      </c>
      <c r="AL19" s="101">
        <f>IF(M19=0,"",IF(AK19=0,"",(AK19/M19)))</f>
        <v>0.46153846153846</v>
      </c>
      <c r="AM19" s="100"/>
      <c r="AN19" s="102">
        <f>IFERROR(AM19/AK19,"-")</f>
        <v>0</v>
      </c>
      <c r="AO19" s="103"/>
      <c r="AP19" s="104">
        <f>IFERROR(AO19/AK19,"-")</f>
        <v>0</v>
      </c>
      <c r="AQ19" s="105"/>
      <c r="AR19" s="105"/>
      <c r="AS19" s="105"/>
      <c r="AT19" s="106">
        <v>3</v>
      </c>
      <c r="AU19" s="107" t="str">
        <f>IF(M19=0,"",IF(AW19=0,"",(AW19/M19)))</f>
        <v>0</v>
      </c>
      <c r="AV19" s="106"/>
      <c r="AW19" s="108" t="str">
        <f>IFERROR(AY19/AW19,"-")</f>
        <v>-</v>
      </c>
      <c r="AX19" s="109"/>
      <c r="AY19" s="110" t="str">
        <f>IFERROR(BA19/AW19,"-")</f>
        <v>-</v>
      </c>
      <c r="AZ19" s="111"/>
      <c r="BA19" s="111"/>
      <c r="BB19" s="111"/>
      <c r="BC19" s="112">
        <v>3</v>
      </c>
      <c r="BD19" s="113">
        <f>IF(M19=0,"",IF(BC19=0,"",(BC19/M19)))</f>
        <v>0.11538461538462</v>
      </c>
      <c r="BE19" s="112"/>
      <c r="BF19" s="114">
        <f>IFERROR(BE19/BC19,"-")</f>
        <v>0</v>
      </c>
      <c r="BG19" s="115"/>
      <c r="BH19" s="116">
        <f>IFERROR(BG19/BC19,"-")</f>
        <v>0</v>
      </c>
      <c r="BI19" s="117"/>
      <c r="BJ19" s="117"/>
      <c r="BK19" s="117">
        <v>3</v>
      </c>
      <c r="BL19" s="119"/>
      <c r="BM19" s="120">
        <f>IF(M19=0,"",IF(BK19=0,"",(BK19/M19)))</f>
        <v>0.11538461538462</v>
      </c>
      <c r="BN19" s="121">
        <v>1</v>
      </c>
      <c r="BO19" s="122">
        <f>IFERROR(BN19/BK19,"-")</f>
        <v>0.33333333333333</v>
      </c>
      <c r="BP19" s="123">
        <v>4000</v>
      </c>
      <c r="BQ19" s="124">
        <f>IFERROR(BP19/BK19,"-")</f>
        <v>1333.3333333333</v>
      </c>
      <c r="BR19" s="125">
        <v>1</v>
      </c>
      <c r="BS19" s="125"/>
      <c r="BT19" s="125"/>
      <c r="BU19" s="126"/>
      <c r="BV19" s="127">
        <f>IF(M19=0,"",IF(BU19=0,"",(BU19/M19)))</f>
        <v>0</v>
      </c>
      <c r="BW19" s="128"/>
      <c r="BX19" s="129" t="str">
        <f>IFERROR(BW19/BU19,"-")</f>
        <v>-</v>
      </c>
      <c r="BY19" s="130"/>
      <c r="BZ19" s="131" t="str">
        <f>IFERROR(BY19/BU19,"-")</f>
        <v>-</v>
      </c>
      <c r="CA19" s="132"/>
      <c r="CB19" s="132"/>
      <c r="CC19" s="132"/>
      <c r="CD19" s="133"/>
      <c r="CE19" s="134">
        <f>IF(M19=0,"",IF(CD19=0,"",(CD19/M19)))</f>
        <v>0</v>
      </c>
      <c r="CF19" s="135"/>
      <c r="CG19" s="136" t="str">
        <f>IFERROR(CF19/CD19,"-")</f>
        <v>-</v>
      </c>
      <c r="CH19" s="137"/>
      <c r="CI19" s="138" t="str">
        <f>IFERROR(CH19/CD19,"-")</f>
        <v>-</v>
      </c>
      <c r="CJ19" s="139"/>
      <c r="CK19" s="139"/>
      <c r="CL19" s="139"/>
      <c r="CM19" s="140">
        <v>1</v>
      </c>
      <c r="CN19" s="141">
        <v>4000</v>
      </c>
      <c r="CO19" s="141">
        <v>4000</v>
      </c>
      <c r="CP19" s="141"/>
      <c r="CQ19" s="142" t="str">
        <f>IF(AND(CO19=0,CP19=0),"",IF(AND(CO19&lt;=100000,CP19&lt;=100000),"",IF(CO19/CN19&gt;0.7,"男高",IF(CP19/CN19&gt;0.7,"女高",""))))</f>
        <v/>
      </c>
    </row>
    <row r="20" spans="1:97">
      <c r="A20" s="79" t="str">
        <f>Z20</f>
        <v>0</v>
      </c>
      <c r="B20" s="189" t="s">
        <v>121</v>
      </c>
      <c r="C20" s="189" t="s">
        <v>114</v>
      </c>
      <c r="D20" s="189"/>
      <c r="E20" s="189" t="s">
        <v>104</v>
      </c>
      <c r="F20" s="89" t="s">
        <v>120</v>
      </c>
      <c r="G20" s="89" t="s">
        <v>116</v>
      </c>
      <c r="H20" s="181">
        <v>0</v>
      </c>
      <c r="I20" s="84">
        <v>0</v>
      </c>
      <c r="J20" s="80">
        <v>0</v>
      </c>
      <c r="K20" s="80">
        <v>0</v>
      </c>
      <c r="L20" s="80">
        <v>0</v>
      </c>
      <c r="M20" s="93">
        <v>0</v>
      </c>
      <c r="N20" s="144">
        <v>0</v>
      </c>
      <c r="O20" s="81" t="str">
        <f>IFERROR(M20/L20,"-")</f>
        <v>-</v>
      </c>
      <c r="P20" s="80">
        <v>0</v>
      </c>
      <c r="Q20" s="80">
        <v>0</v>
      </c>
      <c r="R20" s="81" t="str">
        <f>IFERROR(P20/M20,"-")</f>
        <v>-</v>
      </c>
      <c r="S20" s="82" t="str">
        <f>IFERROR(H20/SUM(M20:M20),"-")</f>
        <v>-</v>
      </c>
      <c r="T20" s="83">
        <v>0</v>
      </c>
      <c r="U20" s="81" t="str">
        <f>IF(M20=0,"-",T20/M20)</f>
        <v>-</v>
      </c>
      <c r="V20" s="186"/>
      <c r="W20" s="187" t="str">
        <f>IFERROR(V20/M20,"-")</f>
        <v>-</v>
      </c>
      <c r="X20" s="187" t="str">
        <f>IFERROR(V20/T20,"-")</f>
        <v>-</v>
      </c>
      <c r="Y20" s="181">
        <f>SUM(V20:V20)-SUM(H20:H20)</f>
        <v>0</v>
      </c>
      <c r="Z20" s="85" t="str">
        <f>SUM(V20:V20)/SUM(H20:H20)</f>
        <v>0</v>
      </c>
      <c r="AA20" s="78"/>
      <c r="AB20" s="94"/>
      <c r="AC20" s="95" t="str">
        <f>IF(M20=0,"",IF(AB20=0,"",(AB20/M20)))</f>
        <v/>
      </c>
      <c r="AD20" s="94"/>
      <c r="AE20" s="96" t="str">
        <f>IFERROR(AD20/AB20,"-")</f>
        <v>-</v>
      </c>
      <c r="AF20" s="97"/>
      <c r="AG20" s="98" t="str">
        <f>IFERROR(AF20/AB20,"-")</f>
        <v>-</v>
      </c>
      <c r="AH20" s="99"/>
      <c r="AI20" s="99"/>
      <c r="AJ20" s="99"/>
      <c r="AK20" s="100"/>
      <c r="AL20" s="101" t="str">
        <f>IF(M20=0,"",IF(AK20=0,"",(AK20/M20)))</f>
        <v/>
      </c>
      <c r="AM20" s="100"/>
      <c r="AN20" s="102" t="str">
        <f>IFERROR(AM20/AK20,"-")</f>
        <v>-</v>
      </c>
      <c r="AO20" s="103"/>
      <c r="AP20" s="104" t="str">
        <f>IFERROR(AO20/AK20,"-")</f>
        <v>-</v>
      </c>
      <c r="AQ20" s="105"/>
      <c r="AR20" s="105"/>
      <c r="AS20" s="105"/>
      <c r="AT20" s="106"/>
      <c r="AU20" s="107" t="str">
        <f>IF(M20=0,"",IF(AW20=0,"",(AW20/M20)))</f>
        <v/>
      </c>
      <c r="AV20" s="106"/>
      <c r="AW20" s="108" t="str">
        <f>IFERROR(AY20/AW20,"-")</f>
        <v>-</v>
      </c>
      <c r="AX20" s="109"/>
      <c r="AY20" s="110" t="str">
        <f>IFERROR(BA20/AW20,"-")</f>
        <v>-</v>
      </c>
      <c r="AZ20" s="111"/>
      <c r="BA20" s="111"/>
      <c r="BB20" s="111"/>
      <c r="BC20" s="112"/>
      <c r="BD20" s="113" t="str">
        <f>IF(M20=0,"",IF(BC20=0,"",(BC20/M20)))</f>
        <v/>
      </c>
      <c r="BE20" s="112"/>
      <c r="BF20" s="114" t="str">
        <f>IFERROR(BE20/BC20,"-")</f>
        <v>-</v>
      </c>
      <c r="BG20" s="115"/>
      <c r="BH20" s="116" t="str">
        <f>IFERROR(BG20/BC20,"-")</f>
        <v>-</v>
      </c>
      <c r="BI20" s="117"/>
      <c r="BJ20" s="117"/>
      <c r="BK20" s="117"/>
      <c r="BL20" s="119"/>
      <c r="BM20" s="120" t="str">
        <f>IF(M20=0,"",IF(BK20=0,"",(BK20/M20)))</f>
        <v/>
      </c>
      <c r="BN20" s="121"/>
      <c r="BO20" s="122" t="str">
        <f>IFERROR(BN20/BK20,"-")</f>
        <v>-</v>
      </c>
      <c r="BP20" s="123"/>
      <c r="BQ20" s="124" t="str">
        <f>IFERROR(BP20/BK20,"-")</f>
        <v>-</v>
      </c>
      <c r="BR20" s="125"/>
      <c r="BS20" s="125"/>
      <c r="BT20" s="125"/>
      <c r="BU20" s="126"/>
      <c r="BV20" s="127" t="str">
        <f>IF(M20=0,"",IF(BU20=0,"",(BU20/M20)))</f>
        <v/>
      </c>
      <c r="BW20" s="128"/>
      <c r="BX20" s="129" t="str">
        <f>IFERROR(BW20/BU20,"-")</f>
        <v>-</v>
      </c>
      <c r="BY20" s="130"/>
      <c r="BZ20" s="131" t="str">
        <f>IFERROR(BY20/BU20,"-")</f>
        <v>-</v>
      </c>
      <c r="CA20" s="132"/>
      <c r="CB20" s="132"/>
      <c r="CC20" s="132"/>
      <c r="CD20" s="133"/>
      <c r="CE20" s="134" t="str">
        <f>IF(M20=0,"",IF(CD20=0,"",(CD20/M20)))</f>
        <v/>
      </c>
      <c r="CF20" s="135"/>
      <c r="CG20" s="136" t="str">
        <f>IFERROR(CF20/CD20,"-")</f>
        <v>-</v>
      </c>
      <c r="CH20" s="137"/>
      <c r="CI20" s="138" t="str">
        <f>IFERROR(CH20/CD20,"-")</f>
        <v>-</v>
      </c>
      <c r="CJ20" s="139"/>
      <c r="CK20" s="139"/>
      <c r="CL20" s="139"/>
      <c r="CM20" s="140">
        <v>0</v>
      </c>
      <c r="CN20" s="141"/>
      <c r="CO20" s="141"/>
      <c r="CP20" s="141"/>
      <c r="CQ20" s="142" t="str">
        <f>IF(AND(CO20=0,CP20=0),"",IF(AND(CO20&lt;=100000,CP20&lt;=100000),"",IF(CO20/CN20&gt;0.7,"男高",IF(CP20/CN20&gt;0.7,"女高",""))))</f>
        <v/>
      </c>
    </row>
    <row r="21" spans="1:97">
      <c r="A21" s="30"/>
      <c r="B21" s="86"/>
      <c r="C21" s="86"/>
      <c r="D21" s="87"/>
      <c r="E21" s="88"/>
      <c r="F21" s="89"/>
      <c r="G21" s="89"/>
      <c r="H21" s="182"/>
      <c r="I21" s="90"/>
      <c r="J21" s="34"/>
      <c r="K21" s="34"/>
      <c r="L21" s="31"/>
      <c r="M21" s="31"/>
      <c r="N21" s="31"/>
      <c r="O21" s="33"/>
      <c r="P21" s="33"/>
      <c r="Q21" s="31"/>
      <c r="R21" s="33"/>
      <c r="S21" s="25"/>
      <c r="T21" s="25"/>
      <c r="U21" s="25"/>
      <c r="V21" s="188"/>
      <c r="W21" s="188"/>
      <c r="X21" s="188"/>
      <c r="Y21" s="188"/>
      <c r="Z21" s="33"/>
      <c r="AA21" s="58"/>
      <c r="AB21" s="62"/>
      <c r="AC21" s="63"/>
      <c r="AD21" s="62"/>
      <c r="AE21" s="66"/>
      <c r="AF21" s="67"/>
      <c r="AG21" s="68"/>
      <c r="AH21" s="69"/>
      <c r="AI21" s="69"/>
      <c r="AJ21" s="69"/>
      <c r="AK21" s="62"/>
      <c r="AL21" s="63"/>
      <c r="AM21" s="62"/>
      <c r="AN21" s="66"/>
      <c r="AO21" s="67"/>
      <c r="AP21" s="68"/>
      <c r="AQ21" s="69"/>
      <c r="AR21" s="69"/>
      <c r="AS21" s="69"/>
      <c r="AT21" s="62"/>
      <c r="AU21" s="63"/>
      <c r="AV21" s="62"/>
      <c r="AW21" s="66"/>
      <c r="AX21" s="67"/>
      <c r="AY21" s="68"/>
      <c r="AZ21" s="69"/>
      <c r="BA21" s="69"/>
      <c r="BB21" s="69"/>
      <c r="BC21" s="62"/>
      <c r="BD21" s="63"/>
      <c r="BE21" s="62"/>
      <c r="BF21" s="66"/>
      <c r="BG21" s="67"/>
      <c r="BH21" s="68"/>
      <c r="BI21" s="69"/>
      <c r="BJ21" s="69"/>
      <c r="BK21" s="69"/>
      <c r="BL21" s="64"/>
      <c r="BM21" s="65"/>
      <c r="BN21" s="62"/>
      <c r="BO21" s="66"/>
      <c r="BP21" s="67"/>
      <c r="BQ21" s="68"/>
      <c r="BR21" s="69"/>
      <c r="BS21" s="69"/>
      <c r="BT21" s="69"/>
      <c r="BU21" s="64"/>
      <c r="BV21" s="65"/>
      <c r="BW21" s="62"/>
      <c r="BX21" s="66"/>
      <c r="BY21" s="67"/>
      <c r="BZ21" s="68"/>
      <c r="CA21" s="69"/>
      <c r="CB21" s="69"/>
      <c r="CC21" s="69"/>
      <c r="CD21" s="64"/>
      <c r="CE21" s="65"/>
      <c r="CF21" s="62"/>
      <c r="CG21" s="66"/>
      <c r="CH21" s="67"/>
      <c r="CI21" s="68"/>
      <c r="CJ21" s="69"/>
      <c r="CK21" s="69"/>
      <c r="CL21" s="69"/>
      <c r="CM21" s="70"/>
      <c r="CN21" s="67"/>
      <c r="CO21" s="67"/>
      <c r="CP21" s="67"/>
      <c r="CQ21" s="71"/>
    </row>
    <row r="22" spans="1:97">
      <c r="A22" s="30"/>
      <c r="B22" s="37"/>
      <c r="C22" s="37"/>
      <c r="D22" s="31"/>
      <c r="E22" s="31"/>
      <c r="F22" s="36"/>
      <c r="G22" s="74"/>
      <c r="H22" s="183"/>
      <c r="I22" s="34"/>
      <c r="J22" s="34"/>
      <c r="K22" s="34"/>
      <c r="L22" s="31"/>
      <c r="M22" s="31"/>
      <c r="N22" s="31"/>
      <c r="O22" s="33"/>
      <c r="P22" s="33"/>
      <c r="Q22" s="31"/>
      <c r="R22" s="33"/>
      <c r="S22" s="25"/>
      <c r="T22" s="25"/>
      <c r="U22" s="25"/>
      <c r="V22" s="188"/>
      <c r="W22" s="188"/>
      <c r="X22" s="188"/>
      <c r="Y22" s="188"/>
      <c r="Z22" s="33"/>
      <c r="AA22" s="60"/>
      <c r="AB22" s="62"/>
      <c r="AC22" s="63"/>
      <c r="AD22" s="62"/>
      <c r="AE22" s="66"/>
      <c r="AF22" s="67"/>
      <c r="AG22" s="68"/>
      <c r="AH22" s="69"/>
      <c r="AI22" s="69"/>
      <c r="AJ22" s="69"/>
      <c r="AK22" s="62"/>
      <c r="AL22" s="63"/>
      <c r="AM22" s="62"/>
      <c r="AN22" s="66"/>
      <c r="AO22" s="67"/>
      <c r="AP22" s="68"/>
      <c r="AQ22" s="69"/>
      <c r="AR22" s="69"/>
      <c r="AS22" s="69"/>
      <c r="AT22" s="62"/>
      <c r="AU22" s="63"/>
      <c r="AV22" s="62"/>
      <c r="AW22" s="66"/>
      <c r="AX22" s="67"/>
      <c r="AY22" s="68"/>
      <c r="AZ22" s="69"/>
      <c r="BA22" s="69"/>
      <c r="BB22" s="69"/>
      <c r="BC22" s="62"/>
      <c r="BD22" s="63"/>
      <c r="BE22" s="62"/>
      <c r="BF22" s="66"/>
      <c r="BG22" s="67"/>
      <c r="BH22" s="68"/>
      <c r="BI22" s="69"/>
      <c r="BJ22" s="69"/>
      <c r="BK22" s="69"/>
      <c r="BL22" s="64"/>
      <c r="BM22" s="65"/>
      <c r="BN22" s="62"/>
      <c r="BO22" s="66"/>
      <c r="BP22" s="67"/>
      <c r="BQ22" s="68"/>
      <c r="BR22" s="69"/>
      <c r="BS22" s="69"/>
      <c r="BT22" s="69"/>
      <c r="BU22" s="64"/>
      <c r="BV22" s="65"/>
      <c r="BW22" s="62"/>
      <c r="BX22" s="66"/>
      <c r="BY22" s="67"/>
      <c r="BZ22" s="68"/>
      <c r="CA22" s="69"/>
      <c r="CB22" s="69"/>
      <c r="CC22" s="69"/>
      <c r="CD22" s="64"/>
      <c r="CE22" s="65"/>
      <c r="CF22" s="62"/>
      <c r="CG22" s="66"/>
      <c r="CH22" s="67"/>
      <c r="CI22" s="68"/>
      <c r="CJ22" s="69"/>
      <c r="CK22" s="69"/>
      <c r="CL22" s="69"/>
      <c r="CM22" s="70"/>
      <c r="CN22" s="67"/>
      <c r="CO22" s="67"/>
      <c r="CP22" s="67"/>
      <c r="CQ22" s="71"/>
    </row>
    <row r="23" spans="1:97">
      <c r="A23" s="19" t="str">
        <f>Z23</f>
        <v>0</v>
      </c>
      <c r="B23" s="41"/>
      <c r="C23" s="41"/>
      <c r="D23" s="41"/>
      <c r="E23" s="41"/>
      <c r="F23" s="40" t="s">
        <v>122</v>
      </c>
      <c r="G23" s="40"/>
      <c r="H23" s="184"/>
      <c r="I23" s="45"/>
      <c r="J23" s="41">
        <f>SUM(J6:J22)</f>
        <v>2633</v>
      </c>
      <c r="K23" s="41">
        <f>SUM(K6:K22)</f>
        <v>0</v>
      </c>
      <c r="L23" s="41">
        <f>SUM(L6:L22)</f>
        <v>44600</v>
      </c>
      <c r="M23" s="41">
        <f>SUM(M6:M22)</f>
        <v>792</v>
      </c>
      <c r="N23" s="41">
        <f>SUM(N6:N22)</f>
        <v>715</v>
      </c>
      <c r="O23" s="42">
        <f>IFERROR(M23/L23,"-")</f>
        <v>0.017757847533632</v>
      </c>
      <c r="P23" s="77">
        <f>SUM(P6:P22)</f>
        <v>45</v>
      </c>
      <c r="Q23" s="77">
        <f>SUM(Q6:Q22)</f>
        <v>138</v>
      </c>
      <c r="R23" s="42">
        <f>IFERROR(P23/M23,"-")</f>
        <v>0.056818181818182</v>
      </c>
      <c r="S23" s="43">
        <f>IFERROR(H23/M23,"-")</f>
        <v>0</v>
      </c>
      <c r="T23" s="44">
        <f>SUM(T6:T22)</f>
        <v>42</v>
      </c>
      <c r="U23" s="42">
        <f>IFERROR(T23/M23,"-")</f>
        <v>0.053030303030303</v>
      </c>
      <c r="V23" s="184">
        <f>SUM(V6:V22)</f>
        <v>1541000</v>
      </c>
      <c r="W23" s="184">
        <f>IFERROR(V23/M23,"-")</f>
        <v>1945.7070707071</v>
      </c>
      <c r="X23" s="184">
        <f>IFERROR(V23/T23,"-")</f>
        <v>36690.476190476</v>
      </c>
      <c r="Y23" s="184">
        <f>V23-H23</f>
        <v>1541000</v>
      </c>
      <c r="Z23" s="46" t="str">
        <f>V23/H23</f>
        <v>0</v>
      </c>
      <c r="AA23" s="59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  <c r="BM23" s="61"/>
      <c r="BN23" s="61"/>
      <c r="BO23" s="61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61"/>
      <c r="CA23" s="61"/>
      <c r="CB23" s="61"/>
      <c r="CC23" s="61"/>
      <c r="CD23" s="61"/>
      <c r="CE23" s="61"/>
      <c r="CF23" s="61"/>
      <c r="CG23" s="61"/>
      <c r="CH23" s="61"/>
      <c r="CI23" s="61"/>
      <c r="CJ23" s="61"/>
      <c r="CK23" s="61"/>
      <c r="CL23" s="61"/>
      <c r="CM23" s="61"/>
      <c r="CN23" s="61"/>
      <c r="CO23" s="61"/>
      <c r="CP23" s="61"/>
      <c r="CQ2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  <mergeCell ref="A11:A11"/>
    <mergeCell ref="H11:H11"/>
    <mergeCell ref="I11:I11"/>
    <mergeCell ref="S11:S11"/>
    <mergeCell ref="Y11:Y11"/>
    <mergeCell ref="Z11:Z11"/>
    <mergeCell ref="A12:A12"/>
    <mergeCell ref="H12:H12"/>
    <mergeCell ref="I12:I12"/>
    <mergeCell ref="S12:S12"/>
    <mergeCell ref="Y12:Y12"/>
    <mergeCell ref="Z12:Z12"/>
    <mergeCell ref="A13:A13"/>
    <mergeCell ref="H13:H13"/>
    <mergeCell ref="I13:I13"/>
    <mergeCell ref="S13:S13"/>
    <mergeCell ref="Y13:Y13"/>
    <mergeCell ref="Z13:Z13"/>
    <mergeCell ref="A14:A14"/>
    <mergeCell ref="H14:H14"/>
    <mergeCell ref="I14:I14"/>
    <mergeCell ref="S14:S14"/>
    <mergeCell ref="Y14:Y14"/>
    <mergeCell ref="Z14:Z14"/>
    <mergeCell ref="A15:A15"/>
    <mergeCell ref="H15:H15"/>
    <mergeCell ref="I15:I15"/>
    <mergeCell ref="S15:S15"/>
    <mergeCell ref="Y15:Y15"/>
    <mergeCell ref="Z15:Z15"/>
    <mergeCell ref="A16:A16"/>
    <mergeCell ref="H16:H16"/>
    <mergeCell ref="I16:I16"/>
    <mergeCell ref="S16:S16"/>
    <mergeCell ref="Y16:Y16"/>
    <mergeCell ref="Z16:Z16"/>
    <mergeCell ref="A17:A17"/>
    <mergeCell ref="H17:H17"/>
    <mergeCell ref="I17:I17"/>
    <mergeCell ref="S17:S17"/>
    <mergeCell ref="Y17:Y17"/>
    <mergeCell ref="Z17:Z17"/>
    <mergeCell ref="A18:A18"/>
    <mergeCell ref="H18:H18"/>
    <mergeCell ref="I18:I18"/>
    <mergeCell ref="S18:S18"/>
    <mergeCell ref="Y18:Y18"/>
    <mergeCell ref="Z18:Z18"/>
    <mergeCell ref="A19:A19"/>
    <mergeCell ref="H19:H19"/>
    <mergeCell ref="I19:I19"/>
    <mergeCell ref="S19:S19"/>
    <mergeCell ref="Y19:Y19"/>
    <mergeCell ref="Z19:Z19"/>
    <mergeCell ref="A20:A20"/>
    <mergeCell ref="H20:H20"/>
    <mergeCell ref="I20:I20"/>
    <mergeCell ref="S20:S20"/>
    <mergeCell ref="Y20:Y20"/>
    <mergeCell ref="Z20:Z2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123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91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3.2524231836656</v>
      </c>
      <c r="B6" s="189" t="s">
        <v>124</v>
      </c>
      <c r="C6" s="189" t="s">
        <v>114</v>
      </c>
      <c r="D6" s="189"/>
      <c r="E6" s="189"/>
      <c r="F6" s="89" t="s">
        <v>125</v>
      </c>
      <c r="G6" s="89" t="s">
        <v>96</v>
      </c>
      <c r="H6" s="181">
        <v>1079881</v>
      </c>
      <c r="I6" s="80">
        <v>1935</v>
      </c>
      <c r="J6" s="80">
        <v>0</v>
      </c>
      <c r="K6" s="80">
        <v>44065</v>
      </c>
      <c r="L6" s="93">
        <v>488</v>
      </c>
      <c r="M6" s="81">
        <f>IFERROR(L6/K6,"-")</f>
        <v>0.011074548961761</v>
      </c>
      <c r="N6" s="80">
        <v>29</v>
      </c>
      <c r="O6" s="80">
        <v>145</v>
      </c>
      <c r="P6" s="81">
        <f>IFERROR(N6/(L6),"-")</f>
        <v>0.059426229508197</v>
      </c>
      <c r="Q6" s="82">
        <f>IFERROR(H6/SUM(L6:L6),"-")</f>
        <v>2212.8709016393</v>
      </c>
      <c r="R6" s="83">
        <v>55</v>
      </c>
      <c r="S6" s="81">
        <f>IF(L6=0,"-",R6/L6)</f>
        <v>0.11270491803279</v>
      </c>
      <c r="T6" s="186">
        <v>3512230</v>
      </c>
      <c r="U6" s="187">
        <f>IFERROR(T6/L6,"-")</f>
        <v>7197.1926229508</v>
      </c>
      <c r="V6" s="187">
        <f>IFERROR(T6/R6,"-")</f>
        <v>63858.727272727</v>
      </c>
      <c r="W6" s="181">
        <f>SUM(T6:T6)-SUM(H6:H6)</f>
        <v>2432349</v>
      </c>
      <c r="X6" s="85">
        <f>SUM(T6:T6)/SUM(H6:H6)</f>
        <v>3.2524231836656</v>
      </c>
      <c r="Y6" s="78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>
        <f>IF(L6=0,"",IF(AI6=0,"",(AI6/L6)))</f>
        <v>0</v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>
        <f>IF(L6=0,"",IF(AR6=0,"",(AR6/L6)))</f>
        <v>0</v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>
        <v>7</v>
      </c>
      <c r="BB6" s="113">
        <f>IF(L6=0,"",IF(BA6=0,"",(BA6/L6)))</f>
        <v>0.014344262295082</v>
      </c>
      <c r="BC6" s="112"/>
      <c r="BD6" s="114">
        <f>IFERROR(BC6/BA6,"-")</f>
        <v>0</v>
      </c>
      <c r="BE6" s="115"/>
      <c r="BF6" s="116">
        <f>IFERROR(BE6/BA6,"-")</f>
        <v>0</v>
      </c>
      <c r="BG6" s="117"/>
      <c r="BH6" s="117"/>
      <c r="BI6" s="117"/>
      <c r="BJ6" s="119">
        <v>150</v>
      </c>
      <c r="BK6" s="120">
        <f>IF(L6=0,"",IF(BJ6=0,"",(BJ6/L6)))</f>
        <v>0.30737704918033</v>
      </c>
      <c r="BL6" s="121">
        <v>11</v>
      </c>
      <c r="BM6" s="122">
        <f>IFERROR(BL6/BJ6,"-")</f>
        <v>0.073333333333333</v>
      </c>
      <c r="BN6" s="123">
        <v>472000</v>
      </c>
      <c r="BO6" s="124">
        <f>IFERROR(BN6/BJ6,"-")</f>
        <v>3146.6666666667</v>
      </c>
      <c r="BP6" s="125">
        <v>3</v>
      </c>
      <c r="BQ6" s="125">
        <v>2</v>
      </c>
      <c r="BR6" s="125">
        <v>6</v>
      </c>
      <c r="BS6" s="126">
        <v>248</v>
      </c>
      <c r="BT6" s="127">
        <f>IF(L6=0,"",IF(BS6=0,"",(BS6/L6)))</f>
        <v>0.50819672131148</v>
      </c>
      <c r="BU6" s="128">
        <v>37</v>
      </c>
      <c r="BV6" s="129">
        <f>IFERROR(BU6/BS6,"-")</f>
        <v>0.1491935483871</v>
      </c>
      <c r="BW6" s="130">
        <v>2792230</v>
      </c>
      <c r="BX6" s="131">
        <f>IFERROR(BW6/BS6,"-")</f>
        <v>11258.991935484</v>
      </c>
      <c r="BY6" s="132">
        <v>16</v>
      </c>
      <c r="BZ6" s="132">
        <v>4</v>
      </c>
      <c r="CA6" s="132">
        <v>17</v>
      </c>
      <c r="CB6" s="133">
        <v>83</v>
      </c>
      <c r="CC6" s="134">
        <f>IF(L6=0,"",IF(CB6=0,"",(CB6/L6)))</f>
        <v>0.17008196721311</v>
      </c>
      <c r="CD6" s="135">
        <v>7</v>
      </c>
      <c r="CE6" s="136">
        <f>IFERROR(CD6/CB6,"-")</f>
        <v>0.08433734939759</v>
      </c>
      <c r="CF6" s="137">
        <v>248000</v>
      </c>
      <c r="CG6" s="138">
        <f>IFERROR(CF6/CB6,"-")</f>
        <v>2987.9518072289</v>
      </c>
      <c r="CH6" s="139">
        <v>3</v>
      </c>
      <c r="CI6" s="139">
        <v>1</v>
      </c>
      <c r="CJ6" s="139">
        <v>3</v>
      </c>
      <c r="CK6" s="140">
        <v>55</v>
      </c>
      <c r="CL6" s="141">
        <v>3512230</v>
      </c>
      <c r="CM6" s="141">
        <v>898000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126</v>
      </c>
      <c r="C7" s="189" t="s">
        <v>114</v>
      </c>
      <c r="D7" s="189"/>
      <c r="E7" s="189"/>
      <c r="F7" s="89" t="s">
        <v>127</v>
      </c>
      <c r="G7" s="89" t="s">
        <v>96</v>
      </c>
      <c r="H7" s="181">
        <v>0</v>
      </c>
      <c r="I7" s="80">
        <v>0</v>
      </c>
      <c r="J7" s="80">
        <v>0</v>
      </c>
      <c r="K7" s="80">
        <v>1</v>
      </c>
      <c r="L7" s="93">
        <v>0</v>
      </c>
      <c r="M7" s="81">
        <f>IFERROR(L7/K7,"-")</f>
        <v>0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0.12666666666667</v>
      </c>
      <c r="B8" s="189" t="s">
        <v>128</v>
      </c>
      <c r="C8" s="189" t="s">
        <v>114</v>
      </c>
      <c r="D8" s="189"/>
      <c r="E8" s="189" t="s">
        <v>104</v>
      </c>
      <c r="F8" s="89" t="s">
        <v>129</v>
      </c>
      <c r="G8" s="89" t="s">
        <v>96</v>
      </c>
      <c r="H8" s="181">
        <v>300000</v>
      </c>
      <c r="I8" s="80">
        <v>92</v>
      </c>
      <c r="J8" s="80">
        <v>0</v>
      </c>
      <c r="K8" s="80">
        <v>7242</v>
      </c>
      <c r="L8" s="93">
        <v>80</v>
      </c>
      <c r="M8" s="81">
        <f>IFERROR(L8/K8,"-")</f>
        <v>0.011046672190003</v>
      </c>
      <c r="N8" s="80">
        <v>1</v>
      </c>
      <c r="O8" s="80">
        <v>45</v>
      </c>
      <c r="P8" s="81">
        <f>IFERROR(N8/(L8),"-")</f>
        <v>0.0125</v>
      </c>
      <c r="Q8" s="82">
        <f>IFERROR(H8/SUM(L8:L9),"-")</f>
        <v>3750</v>
      </c>
      <c r="R8" s="83">
        <v>6</v>
      </c>
      <c r="S8" s="81">
        <f>IF(L8=0,"-",R8/L8)</f>
        <v>0.075</v>
      </c>
      <c r="T8" s="186">
        <v>38000</v>
      </c>
      <c r="U8" s="187">
        <f>IFERROR(T8/L8,"-")</f>
        <v>475</v>
      </c>
      <c r="V8" s="187">
        <f>IFERROR(T8/R8,"-")</f>
        <v>6333.3333333333</v>
      </c>
      <c r="W8" s="181">
        <f>SUM(T8:T9)-SUM(H8:H9)</f>
        <v>-262000</v>
      </c>
      <c r="X8" s="85">
        <f>SUM(T8:T9)/SUM(H8:H9)</f>
        <v>0.12666666666667</v>
      </c>
      <c r="Y8" s="78"/>
      <c r="Z8" s="94">
        <v>5</v>
      </c>
      <c r="AA8" s="95">
        <f>IF(L8=0,"",IF(Z8=0,"",(Z8/L8)))</f>
        <v>0.0625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37</v>
      </c>
      <c r="AJ8" s="101">
        <f>IF(L8=0,"",IF(AI8=0,"",(AI8/L8)))</f>
        <v>0.4625</v>
      </c>
      <c r="AK8" s="100">
        <v>4</v>
      </c>
      <c r="AL8" s="102">
        <f>IFERROR(AK8/AI8,"-")</f>
        <v>0.10810810810811</v>
      </c>
      <c r="AM8" s="103">
        <v>32000</v>
      </c>
      <c r="AN8" s="104">
        <f>IFERROR(AM8/AI8,"-")</f>
        <v>864.86486486486</v>
      </c>
      <c r="AO8" s="105">
        <v>2</v>
      </c>
      <c r="AP8" s="105">
        <v>1</v>
      </c>
      <c r="AQ8" s="105">
        <v>1</v>
      </c>
      <c r="AR8" s="106">
        <v>12</v>
      </c>
      <c r="AS8" s="107">
        <f>IF(L8=0,"",IF(AR8=0,"",(AR8/L8)))</f>
        <v>0.15</v>
      </c>
      <c r="AT8" s="106">
        <v>1</v>
      </c>
      <c r="AU8" s="108">
        <f>IFERROR(AT8/AR8,"-")</f>
        <v>0.083333333333333</v>
      </c>
      <c r="AV8" s="109">
        <v>3000</v>
      </c>
      <c r="AW8" s="110">
        <f>IFERROR(AV8/AR8,"-")</f>
        <v>250</v>
      </c>
      <c r="AX8" s="111">
        <v>1</v>
      </c>
      <c r="AY8" s="111"/>
      <c r="AZ8" s="111"/>
      <c r="BA8" s="112">
        <v>19</v>
      </c>
      <c r="BB8" s="113">
        <f>IF(L8=0,"",IF(BA8=0,"",(BA8/L8)))</f>
        <v>0.2375</v>
      </c>
      <c r="BC8" s="112">
        <v>1</v>
      </c>
      <c r="BD8" s="114">
        <f>IFERROR(BC8/BA8,"-")</f>
        <v>0.052631578947368</v>
      </c>
      <c r="BE8" s="115">
        <v>3000</v>
      </c>
      <c r="BF8" s="116">
        <f>IFERROR(BE8/BA8,"-")</f>
        <v>157.89473684211</v>
      </c>
      <c r="BG8" s="117">
        <v>1</v>
      </c>
      <c r="BH8" s="117"/>
      <c r="BI8" s="117"/>
      <c r="BJ8" s="119">
        <v>5</v>
      </c>
      <c r="BK8" s="120">
        <f>IF(L8=0,"",IF(BJ8=0,"",(BJ8/L8)))</f>
        <v>0.0625</v>
      </c>
      <c r="BL8" s="121"/>
      <c r="BM8" s="122">
        <f>IFERROR(BL8/BJ8,"-")</f>
        <v>0</v>
      </c>
      <c r="BN8" s="123"/>
      <c r="BO8" s="124">
        <f>IFERROR(BN8/BJ8,"-")</f>
        <v>0</v>
      </c>
      <c r="BP8" s="125"/>
      <c r="BQ8" s="125"/>
      <c r="BR8" s="125"/>
      <c r="BS8" s="126">
        <v>1</v>
      </c>
      <c r="BT8" s="127">
        <f>IF(L8=0,"",IF(BS8=0,"",(BS8/L8)))</f>
        <v>0.0125</v>
      </c>
      <c r="BU8" s="128"/>
      <c r="BV8" s="129">
        <f>IFERROR(BU8/BS8,"-")</f>
        <v>0</v>
      </c>
      <c r="BW8" s="130"/>
      <c r="BX8" s="131">
        <f>IFERROR(BW8/BS8,"-")</f>
        <v>0</v>
      </c>
      <c r="BY8" s="132"/>
      <c r="BZ8" s="132"/>
      <c r="CA8" s="132"/>
      <c r="CB8" s="133">
        <v>1</v>
      </c>
      <c r="CC8" s="134">
        <f>IF(L8=0,"",IF(CB8=0,"",(CB8/L8)))</f>
        <v>0.0125</v>
      </c>
      <c r="CD8" s="135"/>
      <c r="CE8" s="136">
        <f>IFERROR(CD8/CB8,"-")</f>
        <v>0</v>
      </c>
      <c r="CF8" s="137"/>
      <c r="CG8" s="138">
        <f>IFERROR(CF8/CB8,"-")</f>
        <v>0</v>
      </c>
      <c r="CH8" s="139"/>
      <c r="CI8" s="139"/>
      <c r="CJ8" s="139"/>
      <c r="CK8" s="140">
        <v>6</v>
      </c>
      <c r="CL8" s="141">
        <v>38000</v>
      </c>
      <c r="CM8" s="141">
        <v>18000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/>
      <c r="B9" s="189" t="s">
        <v>130</v>
      </c>
      <c r="C9" s="189" t="s">
        <v>114</v>
      </c>
      <c r="D9" s="189"/>
      <c r="E9" s="189" t="s">
        <v>131</v>
      </c>
      <c r="F9" s="89"/>
      <c r="G9" s="89"/>
      <c r="H9" s="181"/>
      <c r="I9" s="80">
        <v>0</v>
      </c>
      <c r="J9" s="80">
        <v>0</v>
      </c>
      <c r="K9" s="80">
        <v>10</v>
      </c>
      <c r="L9" s="93">
        <v>0</v>
      </c>
      <c r="M9" s="81">
        <f>IFERROR(L9/K9,"-")</f>
        <v>0</v>
      </c>
      <c r="N9" s="80">
        <v>0</v>
      </c>
      <c r="O9" s="80">
        <v>0</v>
      </c>
      <c r="P9" s="81" t="str">
        <f>IFERROR(N9/(L9),"-")</f>
        <v>-</v>
      </c>
      <c r="Q9" s="82"/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/>
      <c r="X9" s="85"/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30"/>
      <c r="B10" s="86"/>
      <c r="C10" s="86"/>
      <c r="D10" s="87"/>
      <c r="E10" s="88"/>
      <c r="F10" s="89"/>
      <c r="G10" s="89"/>
      <c r="H10" s="182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58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30"/>
      <c r="B11" s="37"/>
      <c r="C11" s="37"/>
      <c r="D11" s="31"/>
      <c r="E11" s="31"/>
      <c r="F11" s="36"/>
      <c r="G11" s="74"/>
      <c r="H11" s="183"/>
      <c r="I11" s="34"/>
      <c r="J11" s="34"/>
      <c r="K11" s="31"/>
      <c r="L11" s="31"/>
      <c r="M11" s="33"/>
      <c r="N11" s="33"/>
      <c r="O11" s="31"/>
      <c r="P11" s="33"/>
      <c r="Q11" s="25"/>
      <c r="R11" s="25"/>
      <c r="S11" s="25"/>
      <c r="T11" s="188"/>
      <c r="U11" s="188"/>
      <c r="V11" s="188"/>
      <c r="W11" s="188"/>
      <c r="X11" s="33"/>
      <c r="Y11" s="60"/>
      <c r="Z11" s="62"/>
      <c r="AA11" s="63"/>
      <c r="AB11" s="62"/>
      <c r="AC11" s="66"/>
      <c r="AD11" s="67"/>
      <c r="AE11" s="68"/>
      <c r="AF11" s="69"/>
      <c r="AG11" s="69"/>
      <c r="AH11" s="69"/>
      <c r="AI11" s="62"/>
      <c r="AJ11" s="63"/>
      <c r="AK11" s="62"/>
      <c r="AL11" s="66"/>
      <c r="AM11" s="67"/>
      <c r="AN11" s="68"/>
      <c r="AO11" s="69"/>
      <c r="AP11" s="69"/>
      <c r="AQ11" s="69"/>
      <c r="AR11" s="62"/>
      <c r="AS11" s="63"/>
      <c r="AT11" s="62"/>
      <c r="AU11" s="66"/>
      <c r="AV11" s="67"/>
      <c r="AW11" s="68"/>
      <c r="AX11" s="69"/>
      <c r="AY11" s="69"/>
      <c r="AZ11" s="69"/>
      <c r="BA11" s="62"/>
      <c r="BB11" s="63"/>
      <c r="BC11" s="62"/>
      <c r="BD11" s="66"/>
      <c r="BE11" s="67"/>
      <c r="BF11" s="68"/>
      <c r="BG11" s="69"/>
      <c r="BH11" s="69"/>
      <c r="BI11" s="69"/>
      <c r="BJ11" s="64"/>
      <c r="BK11" s="65"/>
      <c r="BL11" s="62"/>
      <c r="BM11" s="66"/>
      <c r="BN11" s="67"/>
      <c r="BO11" s="68"/>
      <c r="BP11" s="69"/>
      <c r="BQ11" s="69"/>
      <c r="BR11" s="69"/>
      <c r="BS11" s="64"/>
      <c r="BT11" s="65"/>
      <c r="BU11" s="62"/>
      <c r="BV11" s="66"/>
      <c r="BW11" s="67"/>
      <c r="BX11" s="68"/>
      <c r="BY11" s="69"/>
      <c r="BZ11" s="69"/>
      <c r="CA11" s="69"/>
      <c r="CB11" s="64"/>
      <c r="CC11" s="65"/>
      <c r="CD11" s="62"/>
      <c r="CE11" s="66"/>
      <c r="CF11" s="67"/>
      <c r="CG11" s="68"/>
      <c r="CH11" s="69"/>
      <c r="CI11" s="69"/>
      <c r="CJ11" s="69"/>
      <c r="CK11" s="70"/>
      <c r="CL11" s="67"/>
      <c r="CM11" s="67"/>
      <c r="CN11" s="67"/>
      <c r="CO11" s="71"/>
    </row>
    <row r="12" spans="1:95">
      <c r="A12" s="19">
        <f>Z12</f>
        <v/>
      </c>
      <c r="B12" s="41"/>
      <c r="C12" s="41"/>
      <c r="D12" s="41"/>
      <c r="E12" s="41"/>
      <c r="F12" s="40" t="s">
        <v>132</v>
      </c>
      <c r="G12" s="40"/>
      <c r="H12" s="184"/>
      <c r="I12" s="41">
        <f>SUM(I6:I11)</f>
        <v>2027</v>
      </c>
      <c r="J12" s="41">
        <f>SUM(J6:J11)</f>
        <v>0</v>
      </c>
      <c r="K12" s="41">
        <f>SUM(K6:K11)</f>
        <v>51318</v>
      </c>
      <c r="L12" s="41">
        <f>SUM(L6:L11)</f>
        <v>568</v>
      </c>
      <c r="M12" s="42">
        <f>IFERROR(L12/K12,"-")</f>
        <v>0.011068241162945</v>
      </c>
      <c r="N12" s="77">
        <f>SUM(N6:N11)</f>
        <v>30</v>
      </c>
      <c r="O12" s="77">
        <f>SUM(O6:O11)</f>
        <v>190</v>
      </c>
      <c r="P12" s="42">
        <f>IFERROR(N12/L12,"-")</f>
        <v>0.052816901408451</v>
      </c>
      <c r="Q12" s="43">
        <f>IFERROR(H12/L12,"-")</f>
        <v>0</v>
      </c>
      <c r="R12" s="44">
        <f>SUM(R6:R11)</f>
        <v>61</v>
      </c>
      <c r="S12" s="42">
        <f>IFERROR(R12/L12,"-")</f>
        <v>0.10739436619718</v>
      </c>
      <c r="T12" s="184">
        <f>SUM(T6:T11)</f>
        <v>3550230</v>
      </c>
      <c r="U12" s="184">
        <f>IFERROR(T12/L12,"-")</f>
        <v>6250.4049295775</v>
      </c>
      <c r="V12" s="184">
        <f>IFERROR(T12/R12,"-")</f>
        <v>58200.491803279</v>
      </c>
      <c r="W12" s="184">
        <f>T12-H12</f>
        <v>3550230</v>
      </c>
      <c r="X12" s="46" t="str">
        <f>T12/H12</f>
        <v>0</v>
      </c>
      <c r="Y12" s="59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9"/>
    <mergeCell ref="H8:H9"/>
    <mergeCell ref="Q8:Q9"/>
    <mergeCell ref="W8:W9"/>
    <mergeCell ref="X8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雑誌</vt:lpstr>
      <vt:lpstr>DVD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