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<sst xmlns="http://schemas.openxmlformats.org/spreadsheetml/2006/main" uniqueCount="90">
  <si>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</si>
  <si>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</si>
  <si>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</si>
  <si>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</si>
  <si>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</si>
  <si>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</si>
  <si>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</si>
  <si>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</si>
  <si>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</si>
  <si>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</si>
  <si>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</si>
  <si>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</si>
  <si>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</si>
  <si>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</si>
  <si>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</si>
  <si>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</si>
  <si>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</si>
  <si>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</si>
  <si>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</si>
  <si>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</si>
  <si>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</si>
  <si>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</si>
  <si>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</si>
  <si>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</si>
  <si>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</si>
  <si>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</si>
  <si>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</si>
  <si>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</si>
  <si>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</si>
  <si>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</si>
  <si>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</si>
  <si>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</si>
  <si>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</si>
  <si>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</si>
  <si>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</si>
  <si>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</si>
  <si>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</si>
  <si>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</si>
  <si>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</si>
  <si>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</si>
  <si>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</si>
  <si>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</si>
  <si>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</si>
  <si>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</si>
  <si>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</si>
  <si>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</si>
  <si>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</si>
  <si>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</si>
  <si>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</si>
  <si>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</si>
  <si>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</si>
  <si>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</si>
  <si>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</si>
  <si>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</si>
  <si>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</si>
  <si>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</si>
  <si>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</si>
  <si>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ak354</t>
  </si>
  <si>
    <t>アドライヴ</t>
  </si>
  <si>
    <t>徳間書店</t>
  </si>
  <si>
    <t>DVD漫画たかし_セリフアレンジ</t>
  </si>
  <si>
    <t>lp02</t>
  </si>
  <si>
    <t>アサヒ芸能.3W火</t>
  </si>
  <si>
    <t>DVD袋裏4C</t>
  </si>
  <si>
    <t>9月17日(火)</t>
  </si>
  <si>
    <t>ak355</t>
  </si>
  <si>
    <t>空電</t>
  </si>
  <si>
    <t>ht442</t>
  </si>
  <si>
    <t>おまとめパック</t>
  </si>
  <si>
    <t>9月01日(日)</t>
  </si>
  <si>
    <t>ln_tk015</t>
  </si>
  <si>
    <t>line</t>
  </si>
  <si>
    <t>ht443</t>
  </si>
  <si>
    <t>ht444</t>
  </si>
  <si>
    <t>ht445</t>
  </si>
  <si>
    <t>lp03</t>
  </si>
  <si>
    <t>おまとめパック2</t>
  </si>
  <si>
    <t>ln_tk016</t>
  </si>
  <si>
    <t>ht446</t>
  </si>
  <si>
    <t>ht447</t>
  </si>
  <si>
    <t>雑誌 TOTAL</t>
  </si>
  <si>
    <t>●リスティング 広告</t>
  </si>
  <si>
    <t>UA</t>
  </si>
  <si>
    <t>adyd</t>
  </si>
  <si>
    <t>ADIT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</si>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</sst>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0.54666666666667</v>
      </c>
      <c r="B6" s="184" t="s">
        <v>57</v>
      </c>
      <c r="C6" s="184" t="s">
        <v>58</v>
      </c>
      <c r="D6" s="184" t="s">
        <v>59</v>
      </c>
      <c r="E6" s="184" t="s">
        <v>60</v>
      </c>
      <c r="F6" s="184"/>
      <c r="G6" s="184" t="s">
        <v>61</v>
      </c>
      <c r="H6" s="87" t="s">
        <v>62</v>
      </c>
      <c r="I6" s="87" t="s">
        <v>63</v>
      </c>
      <c r="J6" s="87" t="s">
        <v>64</v>
      </c>
      <c r="K6" s="176">
        <v>75000</v>
      </c>
      <c r="L6" s="79">
        <v>25</v>
      </c>
      <c r="M6" s="79">
        <v>0</v>
      </c>
      <c r="N6" s="79">
        <v>81</v>
      </c>
      <c r="O6" s="88">
        <v>11</v>
      </c>
      <c r="P6" s="89">
        <v>0</v>
      </c>
      <c r="Q6" s="90">
        <f>O6+P6</f>
        <v>11</v>
      </c>
      <c r="R6" s="80">
        <f>IFERROR(Q6/N6,"-")</f>
        <v>0.1358024691358</v>
      </c>
      <c r="S6" s="79">
        <v>0</v>
      </c>
      <c r="T6" s="79">
        <v>3</v>
      </c>
      <c r="U6" s="80">
        <f>IFERROR(T6/(Q6),"-")</f>
        <v>0.27272727272727</v>
      </c>
      <c r="V6" s="81">
        <f>IFERROR(K6/SUM(Q6:Q7),"-")</f>
        <v>4411.7647058824</v>
      </c>
      <c r="W6" s="82">
        <v>1</v>
      </c>
      <c r="X6" s="80">
        <f>IF(Q6=0,"-",W6/Q6)</f>
        <v>0.090909090909091</v>
      </c>
      <c r="Y6" s="181">
        <v>8000</v>
      </c>
      <c r="Z6" s="182">
        <f>IFERROR(Y6/Q6,"-")</f>
        <v>727.27272727273</v>
      </c>
      <c r="AA6" s="182">
        <f>IFERROR(Y6/W6,"-")</f>
        <v>8000</v>
      </c>
      <c r="AB6" s="176">
        <f>SUM(Y6:Y7)-SUM(K6:K7)</f>
        <v>-34000</v>
      </c>
      <c r="AC6" s="83">
        <f>SUM(Y6:Y7)/SUM(K6:K7)</f>
        <v>0.54666666666667</v>
      </c>
      <c r="AD6" s="77"/>
      <c r="AE6" s="91">
        <v>1</v>
      </c>
      <c r="AF6" s="92">
        <f>IF(Q6=0,"",IF(AE6=0,"",(AE6/Q6)))</f>
        <v>0.090909090909091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6</v>
      </c>
      <c r="AO6" s="98">
        <f>IF(Q6=0,"",IF(AN6=0,"",(AN6/Q6)))</f>
        <v>0.54545454545455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0.090909090909091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0.18181818181818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0.090909090909091</v>
      </c>
      <c r="CI6" s="132">
        <v>1</v>
      </c>
      <c r="CJ6" s="133">
        <f>IFERROR(CI6/CG6,"-")</f>
        <v>1</v>
      </c>
      <c r="CK6" s="134">
        <v>8000</v>
      </c>
      <c r="CL6" s="135">
        <f>IFERROR(CK6/CG6,"-")</f>
        <v>8000</v>
      </c>
      <c r="CM6" s="136"/>
      <c r="CN6" s="136">
        <v>1</v>
      </c>
      <c r="CO6" s="136"/>
      <c r="CP6" s="137">
        <v>1</v>
      </c>
      <c r="CQ6" s="138">
        <v>8000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41</v>
      </c>
      <c r="M7" s="79">
        <v>27</v>
      </c>
      <c r="N7" s="79">
        <v>36</v>
      </c>
      <c r="O7" s="88">
        <v>6</v>
      </c>
      <c r="P7" s="89">
        <v>0</v>
      </c>
      <c r="Q7" s="90">
        <f>O7+P7</f>
        <v>6</v>
      </c>
      <c r="R7" s="80">
        <f>IFERROR(Q7/N7,"-")</f>
        <v>0.16666666666667</v>
      </c>
      <c r="S7" s="79">
        <v>1</v>
      </c>
      <c r="T7" s="79">
        <v>1</v>
      </c>
      <c r="U7" s="80">
        <f>IFERROR(T7/(Q7),"-")</f>
        <v>0.16666666666667</v>
      </c>
      <c r="V7" s="81"/>
      <c r="W7" s="82">
        <v>1</v>
      </c>
      <c r="X7" s="80">
        <f>IF(Q7=0,"-",W7/Q7)</f>
        <v>0.16666666666667</v>
      </c>
      <c r="Y7" s="181">
        <v>33000</v>
      </c>
      <c r="Z7" s="182">
        <f>IFERROR(Y7/Q7,"-")</f>
        <v>5500</v>
      </c>
      <c r="AA7" s="182">
        <f>IFERROR(Y7/W7,"-")</f>
        <v>33000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0.16666666666667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0.33333333333333</v>
      </c>
      <c r="BQ7" s="118">
        <v>1</v>
      </c>
      <c r="BR7" s="119">
        <f>IFERROR(BQ7/BO7,"-")</f>
        <v>0.5</v>
      </c>
      <c r="BS7" s="120">
        <v>33000</v>
      </c>
      <c r="BT7" s="121">
        <f>IFERROR(BS7/BO7,"-")</f>
        <v>16500</v>
      </c>
      <c r="BU7" s="122"/>
      <c r="BV7" s="122"/>
      <c r="BW7" s="122">
        <v>1</v>
      </c>
      <c r="BX7" s="123">
        <v>1</v>
      </c>
      <c r="BY7" s="124">
        <f>IF(Q7=0,"",IF(BX7=0,"",(BX7/Q7)))</f>
        <v>0.16666666666667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33000</v>
      </c>
      <c r="CR7" s="138">
        <v>33000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0.63796296296296</v>
      </c>
      <c r="B8" s="184" t="s">
        <v>67</v>
      </c>
      <c r="C8" s="184"/>
      <c r="D8" s="184"/>
      <c r="E8" s="184"/>
      <c r="F8" s="184"/>
      <c r="G8" s="184" t="s">
        <v>61</v>
      </c>
      <c r="H8" s="87" t="s">
        <v>68</v>
      </c>
      <c r="I8" s="87"/>
      <c r="J8" s="185" t="s">
        <v>69</v>
      </c>
      <c r="K8" s="176">
        <v>1080000</v>
      </c>
      <c r="L8" s="79">
        <v>8</v>
      </c>
      <c r="M8" s="79">
        <v>0</v>
      </c>
      <c r="N8" s="79">
        <v>62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IFERROR(K8/SUM(Q8:Q11),"-")</f>
        <v>8307.6923076923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SUM(Y8:Y11)-SUM(K8:K11)</f>
        <v>-391000</v>
      </c>
      <c r="AC8" s="83">
        <f>SUM(Y8:Y11)/SUM(K8:K11)</f>
        <v>0.63796296296296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/>
      <c r="D9" s="184"/>
      <c r="E9" s="184"/>
      <c r="F9" s="184"/>
      <c r="G9" s="184" t="s">
        <v>71</v>
      </c>
      <c r="H9" s="87"/>
      <c r="I9" s="87"/>
      <c r="J9" s="87"/>
      <c r="K9" s="176"/>
      <c r="L9" s="79">
        <v>0</v>
      </c>
      <c r="M9" s="79">
        <v>0</v>
      </c>
      <c r="N9" s="79">
        <v>0</v>
      </c>
      <c r="O9" s="88">
        <v>76</v>
      </c>
      <c r="P9" s="89">
        <v>0</v>
      </c>
      <c r="Q9" s="90">
        <f>O9+P9</f>
        <v>76</v>
      </c>
      <c r="R9" s="80" t="str">
        <f>IFERROR(Q9/N9,"-")</f>
        <v>-</v>
      </c>
      <c r="S9" s="79">
        <v>0</v>
      </c>
      <c r="T9" s="79">
        <v>7</v>
      </c>
      <c r="U9" s="80">
        <f>IFERROR(T9/(Q9),"-")</f>
        <v>0.092105263157895</v>
      </c>
      <c r="V9" s="81"/>
      <c r="W9" s="82">
        <v>5</v>
      </c>
      <c r="X9" s="80">
        <f>IF(Q9=0,"-",W9/Q9)</f>
        <v>0.065789473684211</v>
      </c>
      <c r="Y9" s="181">
        <v>85000</v>
      </c>
      <c r="Z9" s="182">
        <f>IFERROR(Y9/Q9,"-")</f>
        <v>1118.4210526316</v>
      </c>
      <c r="AA9" s="182">
        <f>IFERROR(Y9/W9,"-")</f>
        <v>17000</v>
      </c>
      <c r="AB9" s="176"/>
      <c r="AC9" s="83"/>
      <c r="AD9" s="77"/>
      <c r="AE9" s="91">
        <v>4</v>
      </c>
      <c r="AF9" s="92">
        <f>IF(Q9=0,"",IF(AE9=0,"",(AE9/Q9)))</f>
        <v>0.052631578947368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13</v>
      </c>
      <c r="AO9" s="98">
        <f>IF(Q9=0,"",IF(AN9=0,"",(AN9/Q9)))</f>
        <v>0.17105263157895</v>
      </c>
      <c r="AP9" s="97">
        <v>1</v>
      </c>
      <c r="AQ9" s="99">
        <f>IFERROR(AP9/AN9,"-")</f>
        <v>0.076923076923077</v>
      </c>
      <c r="AR9" s="100">
        <v>3000</v>
      </c>
      <c r="AS9" s="101">
        <f>IFERROR(AR9/AN9,"-")</f>
        <v>230.76923076923</v>
      </c>
      <c r="AT9" s="102">
        <v>1</v>
      </c>
      <c r="AU9" s="102"/>
      <c r="AV9" s="102"/>
      <c r="AW9" s="103">
        <v>9</v>
      </c>
      <c r="AX9" s="104">
        <f>IF(Q9=0,"",IF(AW9=0,"",(AW9/Q9)))</f>
        <v>0.11842105263158</v>
      </c>
      <c r="AY9" s="103">
        <v>3</v>
      </c>
      <c r="AZ9" s="105">
        <f>IFERROR(AY9/AW9,"-")</f>
        <v>0.33333333333333</v>
      </c>
      <c r="BA9" s="106">
        <v>28000</v>
      </c>
      <c r="BB9" s="107">
        <f>IFERROR(BA9/AW9,"-")</f>
        <v>3111.1111111111</v>
      </c>
      <c r="BC9" s="108">
        <v>2</v>
      </c>
      <c r="BD9" s="108"/>
      <c r="BE9" s="108">
        <v>1</v>
      </c>
      <c r="BF9" s="109">
        <v>11</v>
      </c>
      <c r="BG9" s="110">
        <f>IF(Q9=0,"",IF(BF9=0,"",(BF9/Q9)))</f>
        <v>0.14473684210526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27</v>
      </c>
      <c r="BP9" s="117">
        <f>IF(Q9=0,"",IF(BO9=0,"",(BO9/Q9)))</f>
        <v>0.35526315789474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9</v>
      </c>
      <c r="BY9" s="124">
        <f>IF(Q9=0,"",IF(BX9=0,"",(BX9/Q9)))</f>
        <v>0.11842105263158</v>
      </c>
      <c r="BZ9" s="125">
        <v>1</v>
      </c>
      <c r="CA9" s="126">
        <f>IFERROR(BZ9/BX9,"-")</f>
        <v>0.11111111111111</v>
      </c>
      <c r="CB9" s="127">
        <v>54000</v>
      </c>
      <c r="CC9" s="128">
        <f>IFERROR(CB9/BX9,"-")</f>
        <v>6000</v>
      </c>
      <c r="CD9" s="129"/>
      <c r="CE9" s="129"/>
      <c r="CF9" s="129">
        <v>1</v>
      </c>
      <c r="CG9" s="130">
        <v>3</v>
      </c>
      <c r="CH9" s="131">
        <f>IF(Q9=0,"",IF(CG9=0,"",(CG9/Q9)))</f>
        <v>0.039473684210526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5</v>
      </c>
      <c r="CQ9" s="138">
        <v>85000</v>
      </c>
      <c r="CR9" s="138">
        <v>54000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/>
      <c r="D10" s="184"/>
      <c r="E10" s="184"/>
      <c r="F10" s="184"/>
      <c r="G10" s="184" t="s">
        <v>66</v>
      </c>
      <c r="H10" s="87"/>
      <c r="I10" s="87"/>
      <c r="J10" s="87"/>
      <c r="K10" s="176"/>
      <c r="L10" s="79">
        <v>401</v>
      </c>
      <c r="M10" s="79">
        <v>189</v>
      </c>
      <c r="N10" s="79">
        <v>254</v>
      </c>
      <c r="O10" s="88">
        <v>46</v>
      </c>
      <c r="P10" s="89">
        <v>0</v>
      </c>
      <c r="Q10" s="90">
        <f>O10+P10</f>
        <v>46</v>
      </c>
      <c r="R10" s="80">
        <f>IFERROR(Q10/N10,"-")</f>
        <v>0.18110236220472</v>
      </c>
      <c r="S10" s="79">
        <v>6</v>
      </c>
      <c r="T10" s="79">
        <v>8</v>
      </c>
      <c r="U10" s="80">
        <f>IFERROR(T10/(Q10),"-")</f>
        <v>0.17391304347826</v>
      </c>
      <c r="V10" s="81"/>
      <c r="W10" s="82">
        <v>5</v>
      </c>
      <c r="X10" s="80">
        <f>IF(Q10=0,"-",W10/Q10)</f>
        <v>0.10869565217391</v>
      </c>
      <c r="Y10" s="181">
        <v>604000</v>
      </c>
      <c r="Z10" s="182">
        <f>IFERROR(Y10/Q10,"-")</f>
        <v>13130.434782609</v>
      </c>
      <c r="AA10" s="182">
        <f>IFERROR(Y10/W10,"-")</f>
        <v>120800</v>
      </c>
      <c r="AB10" s="176"/>
      <c r="AC10" s="83"/>
      <c r="AD10" s="77"/>
      <c r="AE10" s="91">
        <v>2</v>
      </c>
      <c r="AF10" s="92">
        <f>IF(Q10=0,"",IF(AE10=0,"",(AE10/Q10)))</f>
        <v>0.043478260869565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6</v>
      </c>
      <c r="AO10" s="98">
        <f>IF(Q10=0,"",IF(AN10=0,"",(AN10/Q10)))</f>
        <v>0.1304347826087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0.08695652173913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0.08695652173913</v>
      </c>
      <c r="BH10" s="109">
        <v>2</v>
      </c>
      <c r="BI10" s="111">
        <f>IFERROR(BH10/BF10,"-")</f>
        <v>0.5</v>
      </c>
      <c r="BJ10" s="112">
        <v>11000</v>
      </c>
      <c r="BK10" s="113">
        <f>IFERROR(BJ10/BF10,"-")</f>
        <v>2750</v>
      </c>
      <c r="BL10" s="114">
        <v>1</v>
      </c>
      <c r="BM10" s="114">
        <v>1</v>
      </c>
      <c r="BN10" s="114"/>
      <c r="BO10" s="116">
        <v>12</v>
      </c>
      <c r="BP10" s="117">
        <f>IF(Q10=0,"",IF(BO10=0,"",(BO10/Q10)))</f>
        <v>0.26086956521739</v>
      </c>
      <c r="BQ10" s="118">
        <v>2</v>
      </c>
      <c r="BR10" s="119">
        <f>IFERROR(BQ10/BO10,"-")</f>
        <v>0.16666666666667</v>
      </c>
      <c r="BS10" s="120">
        <v>573000</v>
      </c>
      <c r="BT10" s="121">
        <f>IFERROR(BS10/BO10,"-")</f>
        <v>47750</v>
      </c>
      <c r="BU10" s="122">
        <v>1</v>
      </c>
      <c r="BV10" s="122"/>
      <c r="BW10" s="122">
        <v>1</v>
      </c>
      <c r="BX10" s="123">
        <v>15</v>
      </c>
      <c r="BY10" s="124">
        <f>IF(Q10=0,"",IF(BX10=0,"",(BX10/Q10)))</f>
        <v>0.32608695652174</v>
      </c>
      <c r="BZ10" s="125">
        <v>1</v>
      </c>
      <c r="CA10" s="126">
        <f>IFERROR(BZ10/BX10,"-")</f>
        <v>0.066666666666667</v>
      </c>
      <c r="CB10" s="127">
        <v>20000</v>
      </c>
      <c r="CC10" s="128">
        <f>IFERROR(CB10/BX10,"-")</f>
        <v>1333.3333333333</v>
      </c>
      <c r="CD10" s="129"/>
      <c r="CE10" s="129">
        <v>1</v>
      </c>
      <c r="CF10" s="129"/>
      <c r="CG10" s="130">
        <v>3</v>
      </c>
      <c r="CH10" s="131">
        <f>IF(Q10=0,"",IF(CG10=0,"",(CG10/Q10)))</f>
        <v>0.065217391304348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5</v>
      </c>
      <c r="CQ10" s="138">
        <v>604000</v>
      </c>
      <c r="CR10" s="138">
        <v>570000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73</v>
      </c>
      <c r="C11" s="184"/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43</v>
      </c>
      <c r="M11" s="79">
        <v>27</v>
      </c>
      <c r="N11" s="79">
        <v>19</v>
      </c>
      <c r="O11" s="88">
        <v>8</v>
      </c>
      <c r="P11" s="89">
        <v>0</v>
      </c>
      <c r="Q11" s="90">
        <f>O11+P11</f>
        <v>8</v>
      </c>
      <c r="R11" s="80">
        <f>IFERROR(Q11/N11,"-")</f>
        <v>0.42105263157895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0.375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4</v>
      </c>
      <c r="BY11" s="124">
        <f>IF(Q11=0,"",IF(BX11=0,"",(BX11/Q11)))</f>
        <v>0.5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0.18444444444444</v>
      </c>
      <c r="B12" s="184" t="s">
        <v>74</v>
      </c>
      <c r="C12" s="184"/>
      <c r="D12" s="184"/>
      <c r="E12" s="184"/>
      <c r="F12" s="184"/>
      <c r="G12" s="184" t="s">
        <v>75</v>
      </c>
      <c r="H12" s="87" t="s">
        <v>76</v>
      </c>
      <c r="I12" s="87"/>
      <c r="J12" s="185" t="s">
        <v>69</v>
      </c>
      <c r="K12" s="176">
        <v>450000</v>
      </c>
      <c r="L12" s="79">
        <v>0</v>
      </c>
      <c r="M12" s="79">
        <v>0</v>
      </c>
      <c r="N12" s="79">
        <v>12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IFERROR(K12/SUM(Q12:Q15),"-")</f>
        <v>4500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SUM(Y12:Y15)-SUM(K12:K15)</f>
        <v>-367000</v>
      </c>
      <c r="AC12" s="83">
        <f>SUM(Y12:Y15)/SUM(K12:K15)</f>
        <v>0.18444444444444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77</v>
      </c>
      <c r="C13" s="184"/>
      <c r="D13" s="184"/>
      <c r="E13" s="184"/>
      <c r="F13" s="184"/>
      <c r="G13" s="184" t="s">
        <v>71</v>
      </c>
      <c r="H13" s="87"/>
      <c r="I13" s="87"/>
      <c r="J13" s="87"/>
      <c r="K13" s="176"/>
      <c r="L13" s="79">
        <v>0</v>
      </c>
      <c r="M13" s="79">
        <v>0</v>
      </c>
      <c r="N13" s="79">
        <v>0</v>
      </c>
      <c r="O13" s="88">
        <v>80</v>
      </c>
      <c r="P13" s="89">
        <v>0</v>
      </c>
      <c r="Q13" s="90">
        <f>O13+P13</f>
        <v>80</v>
      </c>
      <c r="R13" s="80" t="str">
        <f>IFERROR(Q13/N13,"-")</f>
        <v>-</v>
      </c>
      <c r="S13" s="79">
        <v>1</v>
      </c>
      <c r="T13" s="79">
        <v>10</v>
      </c>
      <c r="U13" s="80">
        <f>IFERROR(T13/(Q13),"-")</f>
        <v>0.125</v>
      </c>
      <c r="V13" s="81"/>
      <c r="W13" s="82">
        <v>5</v>
      </c>
      <c r="X13" s="80">
        <f>IF(Q13=0,"-",W13/Q13)</f>
        <v>0.0625</v>
      </c>
      <c r="Y13" s="181">
        <v>36000</v>
      </c>
      <c r="Z13" s="182">
        <f>IFERROR(Y13/Q13,"-")</f>
        <v>450</v>
      </c>
      <c r="AA13" s="182">
        <f>IFERROR(Y13/W13,"-")</f>
        <v>7200</v>
      </c>
      <c r="AB13" s="176"/>
      <c r="AC13" s="83"/>
      <c r="AD13" s="77"/>
      <c r="AE13" s="91">
        <v>2</v>
      </c>
      <c r="AF13" s="92">
        <f>IF(Q13=0,"",IF(AE13=0,"",(AE13/Q13)))</f>
        <v>0.025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3</v>
      </c>
      <c r="AO13" s="98">
        <f>IF(Q13=0,"",IF(AN13=0,"",(AN13/Q13)))</f>
        <v>0.0375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4</v>
      </c>
      <c r="AX13" s="104">
        <f>IF(Q13=0,"",IF(AW13=0,"",(AW13/Q13)))</f>
        <v>0.05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12</v>
      </c>
      <c r="BG13" s="110">
        <f>IF(Q13=0,"",IF(BF13=0,"",(BF13/Q13)))</f>
        <v>0.15</v>
      </c>
      <c r="BH13" s="109">
        <v>1</v>
      </c>
      <c r="BI13" s="111">
        <f>IFERROR(BH13/BF13,"-")</f>
        <v>0.083333333333333</v>
      </c>
      <c r="BJ13" s="112">
        <v>3000</v>
      </c>
      <c r="BK13" s="113">
        <f>IFERROR(BJ13/BF13,"-")</f>
        <v>250</v>
      </c>
      <c r="BL13" s="114">
        <v>1</v>
      </c>
      <c r="BM13" s="114"/>
      <c r="BN13" s="114"/>
      <c r="BO13" s="116">
        <v>23</v>
      </c>
      <c r="BP13" s="117">
        <f>IF(Q13=0,"",IF(BO13=0,"",(BO13/Q13)))</f>
        <v>0.2875</v>
      </c>
      <c r="BQ13" s="118">
        <v>1</v>
      </c>
      <c r="BR13" s="119">
        <f>IFERROR(BQ13/BO13,"-")</f>
        <v>0.043478260869565</v>
      </c>
      <c r="BS13" s="120">
        <v>5000</v>
      </c>
      <c r="BT13" s="121">
        <f>IFERROR(BS13/BO13,"-")</f>
        <v>217.39130434783</v>
      </c>
      <c r="BU13" s="122">
        <v>1</v>
      </c>
      <c r="BV13" s="122"/>
      <c r="BW13" s="122"/>
      <c r="BX13" s="123">
        <v>33</v>
      </c>
      <c r="BY13" s="124">
        <f>IF(Q13=0,"",IF(BX13=0,"",(BX13/Q13)))</f>
        <v>0.4125</v>
      </c>
      <c r="BZ13" s="125">
        <v>3</v>
      </c>
      <c r="CA13" s="126">
        <f>IFERROR(BZ13/BX13,"-")</f>
        <v>0.090909090909091</v>
      </c>
      <c r="CB13" s="127">
        <v>28000</v>
      </c>
      <c r="CC13" s="128">
        <f>IFERROR(CB13/BX13,"-")</f>
        <v>848.48484848485</v>
      </c>
      <c r="CD13" s="129">
        <v>2</v>
      </c>
      <c r="CE13" s="129"/>
      <c r="CF13" s="129">
        <v>1</v>
      </c>
      <c r="CG13" s="130">
        <v>3</v>
      </c>
      <c r="CH13" s="131">
        <f>IF(Q13=0,"",IF(CG13=0,"",(CG13/Q13)))</f>
        <v>0.0375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5</v>
      </c>
      <c r="CQ13" s="138">
        <v>36000</v>
      </c>
      <c r="CR13" s="138">
        <v>15000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78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249</v>
      </c>
      <c r="M14" s="79">
        <v>109</v>
      </c>
      <c r="N14" s="79">
        <v>191</v>
      </c>
      <c r="O14" s="88">
        <v>20</v>
      </c>
      <c r="P14" s="89">
        <v>0</v>
      </c>
      <c r="Q14" s="90">
        <f>O14+P14</f>
        <v>20</v>
      </c>
      <c r="R14" s="80">
        <f>IFERROR(Q14/N14,"-")</f>
        <v>0.10471204188482</v>
      </c>
      <c r="S14" s="79">
        <v>3</v>
      </c>
      <c r="T14" s="79">
        <v>1</v>
      </c>
      <c r="U14" s="80">
        <f>IFERROR(T14/(Q14),"-")</f>
        <v>0.05</v>
      </c>
      <c r="V14" s="81"/>
      <c r="W14" s="82">
        <v>5</v>
      </c>
      <c r="X14" s="80">
        <f>IF(Q14=0,"-",W14/Q14)</f>
        <v>0.25</v>
      </c>
      <c r="Y14" s="181">
        <v>47000</v>
      </c>
      <c r="Z14" s="182">
        <f>IFERROR(Y14/Q14,"-")</f>
        <v>2350</v>
      </c>
      <c r="AA14" s="182">
        <f>IFERROR(Y14/W14,"-")</f>
        <v>9400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0.05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7</v>
      </c>
      <c r="BP14" s="117">
        <f>IF(Q14=0,"",IF(BO14=0,"",(BO14/Q14)))</f>
        <v>0.35</v>
      </c>
      <c r="BQ14" s="118">
        <v>2</v>
      </c>
      <c r="BR14" s="119">
        <f>IFERROR(BQ14/BO14,"-")</f>
        <v>0.28571428571429</v>
      </c>
      <c r="BS14" s="120">
        <v>33000</v>
      </c>
      <c r="BT14" s="121">
        <f>IFERROR(BS14/BO14,"-")</f>
        <v>4714.2857142857</v>
      </c>
      <c r="BU14" s="122"/>
      <c r="BV14" s="122">
        <v>1</v>
      </c>
      <c r="BW14" s="122">
        <v>1</v>
      </c>
      <c r="BX14" s="123">
        <v>9</v>
      </c>
      <c r="BY14" s="124">
        <f>IF(Q14=0,"",IF(BX14=0,"",(BX14/Q14)))</f>
        <v>0.45</v>
      </c>
      <c r="BZ14" s="125">
        <v>2</v>
      </c>
      <c r="CA14" s="126">
        <f>IFERROR(BZ14/BX14,"-")</f>
        <v>0.22222222222222</v>
      </c>
      <c r="CB14" s="127">
        <v>16000</v>
      </c>
      <c r="CC14" s="128">
        <f>IFERROR(CB14/BX14,"-")</f>
        <v>1777.7777777778</v>
      </c>
      <c r="CD14" s="129">
        <v>1</v>
      </c>
      <c r="CE14" s="129"/>
      <c r="CF14" s="129">
        <v>1</v>
      </c>
      <c r="CG14" s="130">
        <v>3</v>
      </c>
      <c r="CH14" s="131">
        <f>IF(Q14=0,"",IF(CG14=0,"",(CG14/Q14)))</f>
        <v>0.15</v>
      </c>
      <c r="CI14" s="132">
        <v>1</v>
      </c>
      <c r="CJ14" s="133">
        <f>IFERROR(CI14/CG14,"-")</f>
        <v>0.33333333333333</v>
      </c>
      <c r="CK14" s="134">
        <v>3000</v>
      </c>
      <c r="CL14" s="135">
        <f>IFERROR(CK14/CG14,"-")</f>
        <v>1000</v>
      </c>
      <c r="CM14" s="136">
        <v>1</v>
      </c>
      <c r="CN14" s="136"/>
      <c r="CO14" s="136"/>
      <c r="CP14" s="137">
        <v>5</v>
      </c>
      <c r="CQ14" s="138">
        <v>47000</v>
      </c>
      <c r="CR14" s="138">
        <v>18000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79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10</v>
      </c>
      <c r="M15" s="79">
        <v>5</v>
      </c>
      <c r="N15" s="79">
        <v>2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0.50654205607477</v>
      </c>
      <c r="B18" s="39"/>
      <c r="C18" s="39"/>
      <c r="D18" s="39"/>
      <c r="E18" s="39"/>
      <c r="F18" s="39"/>
      <c r="G18" s="39"/>
      <c r="H18" s="40" t="s">
        <v>80</v>
      </c>
      <c r="I18" s="40"/>
      <c r="J18" s="40"/>
      <c r="K18" s="179">
        <f>SUM(K6:K17)</f>
        <v>1605000</v>
      </c>
      <c r="L18" s="41">
        <f>SUM(L6:L17)</f>
        <v>777</v>
      </c>
      <c r="M18" s="41">
        <f>SUM(M6:M17)</f>
        <v>357</v>
      </c>
      <c r="N18" s="41">
        <f>SUM(N6:N17)</f>
        <v>657</v>
      </c>
      <c r="O18" s="41">
        <f>SUM(O6:O17)</f>
        <v>247</v>
      </c>
      <c r="P18" s="41">
        <f>SUM(P6:P17)</f>
        <v>0</v>
      </c>
      <c r="Q18" s="41">
        <f>SUM(Q6:Q17)</f>
        <v>247</v>
      </c>
      <c r="R18" s="42">
        <f>IFERROR(Q18/N18,"-")</f>
        <v>0.37595129375951</v>
      </c>
      <c r="S18" s="76">
        <f>SUM(S6:S17)</f>
        <v>11</v>
      </c>
      <c r="T18" s="76">
        <f>SUM(T6:T17)</f>
        <v>30</v>
      </c>
      <c r="U18" s="42">
        <f>IFERROR(S18/Q18,"-")</f>
        <v>0.044534412955466</v>
      </c>
      <c r="V18" s="43">
        <f>IFERROR(K18/Q18,"-")</f>
        <v>6497.975708502</v>
      </c>
      <c r="W18" s="44">
        <f>SUM(W6:W17)</f>
        <v>22</v>
      </c>
      <c r="X18" s="42">
        <f>IFERROR(W18/Q18,"-")</f>
        <v>0.089068825910931</v>
      </c>
      <c r="Y18" s="179">
        <f>SUM(Y6:Y17)</f>
        <v>813000</v>
      </c>
      <c r="Z18" s="179">
        <f>IFERROR(Y18/Q18,"-")</f>
        <v>3291.4979757085</v>
      </c>
      <c r="AA18" s="179">
        <f>IFERROR(Y18/W18,"-")</f>
        <v>36954.545454545</v>
      </c>
      <c r="AB18" s="179">
        <f>Y18-K18</f>
        <v>-792000</v>
      </c>
      <c r="AC18" s="45">
        <f>Y18/K18</f>
        <v>0.50654205607477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5"/>
    <mergeCell ref="K12:K15"/>
    <mergeCell ref="V12:V15"/>
    <mergeCell ref="AB12:AB15"/>
    <mergeCell ref="AC12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81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82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4.0741736662963</v>
      </c>
      <c r="B6" s="184" t="s">
        <v>83</v>
      </c>
      <c r="C6" s="184" t="s">
        <v>84</v>
      </c>
      <c r="D6" s="184"/>
      <c r="E6" s="184"/>
      <c r="F6" s="87" t="s">
        <v>85</v>
      </c>
      <c r="G6" s="87" t="s">
        <v>86</v>
      </c>
      <c r="H6" s="176">
        <v>1130536</v>
      </c>
      <c r="I6" s="79">
        <v>2093</v>
      </c>
      <c r="J6" s="79">
        <v>0</v>
      </c>
      <c r="K6" s="79">
        <v>47661</v>
      </c>
      <c r="L6" s="90">
        <v>505</v>
      </c>
      <c r="M6" s="80">
        <f>IFERROR(L6/K6,"-")</f>
        <v>0.010595665218942</v>
      </c>
      <c r="N6" s="79">
        <v>43</v>
      </c>
      <c r="O6" s="79">
        <v>163</v>
      </c>
      <c r="P6" s="80">
        <f>IFERROR(N6/(L6),"-")</f>
        <v>0.085148514851485</v>
      </c>
      <c r="Q6" s="81">
        <f>IFERROR(H6/SUM(L6:L6),"-")</f>
        <v>2238.6851485149</v>
      </c>
      <c r="R6" s="82">
        <v>80</v>
      </c>
      <c r="S6" s="80">
        <f>IF(L6=0,"-",R6/L6)</f>
        <v>0.15841584158416</v>
      </c>
      <c r="T6" s="181">
        <v>4606000</v>
      </c>
      <c r="U6" s="182">
        <f>IFERROR(T6/L6,"-")</f>
        <v>9120.7920792079</v>
      </c>
      <c r="V6" s="182">
        <f>IFERROR(T6/R6,"-")</f>
        <v>57575</v>
      </c>
      <c r="W6" s="176">
        <f>SUM(T6:T6)-SUM(H6:H6)</f>
        <v>3475464</v>
      </c>
      <c r="X6" s="83">
        <f>SUM(T6:T6)/SUM(H6:H6)</f>
        <v>4.0741736662963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1</v>
      </c>
      <c r="AJ6" s="98">
        <f>IF(L6=0,"",IF(AI6=0,"",(AI6/L6)))</f>
        <v>0.001980198019802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</v>
      </c>
      <c r="AS6" s="104">
        <f>IF(L6=0,"",IF(AR6=0,"",(AR6/L6)))</f>
        <v>0.001980198019802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17</v>
      </c>
      <c r="BB6" s="110">
        <f>IF(L6=0,"",IF(BA6=0,"",(BA6/L6)))</f>
        <v>0.033663366336634</v>
      </c>
      <c r="BC6" s="109">
        <v>1</v>
      </c>
      <c r="BD6" s="111">
        <f>IFERROR(BC6/BA6,"-")</f>
        <v>0.058823529411765</v>
      </c>
      <c r="BE6" s="112">
        <v>20000</v>
      </c>
      <c r="BF6" s="113">
        <f>IFERROR(BE6/BA6,"-")</f>
        <v>1176.4705882353</v>
      </c>
      <c r="BG6" s="114"/>
      <c r="BH6" s="114"/>
      <c r="BI6" s="114">
        <v>1</v>
      </c>
      <c r="BJ6" s="116">
        <v>149</v>
      </c>
      <c r="BK6" s="117">
        <f>IF(L6=0,"",IF(BJ6=0,"",(BJ6/L6)))</f>
        <v>0.2950495049505</v>
      </c>
      <c r="BL6" s="118">
        <v>17</v>
      </c>
      <c r="BM6" s="119">
        <f>IFERROR(BL6/BJ6,"-")</f>
        <v>0.11409395973154</v>
      </c>
      <c r="BN6" s="120">
        <v>320000</v>
      </c>
      <c r="BO6" s="121">
        <f>IFERROR(BN6/BJ6,"-")</f>
        <v>2147.6510067114</v>
      </c>
      <c r="BP6" s="122">
        <v>8</v>
      </c>
      <c r="BQ6" s="122">
        <v>3</v>
      </c>
      <c r="BR6" s="122">
        <v>6</v>
      </c>
      <c r="BS6" s="123">
        <v>231</v>
      </c>
      <c r="BT6" s="124">
        <f>IF(L6=0,"",IF(BS6=0,"",(BS6/L6)))</f>
        <v>0.45742574257426</v>
      </c>
      <c r="BU6" s="125">
        <v>44</v>
      </c>
      <c r="BV6" s="126">
        <f>IFERROR(BU6/BS6,"-")</f>
        <v>0.19047619047619</v>
      </c>
      <c r="BW6" s="127">
        <v>3787000</v>
      </c>
      <c r="BX6" s="128">
        <f>IFERROR(BW6/BS6,"-")</f>
        <v>16393.939393939</v>
      </c>
      <c r="BY6" s="129">
        <v>14</v>
      </c>
      <c r="BZ6" s="129">
        <v>7</v>
      </c>
      <c r="CA6" s="129">
        <v>23</v>
      </c>
      <c r="CB6" s="130">
        <v>106</v>
      </c>
      <c r="CC6" s="131">
        <f>IF(L6=0,"",IF(CB6=0,"",(CB6/L6)))</f>
        <v>0.20990099009901</v>
      </c>
      <c r="CD6" s="132">
        <v>18</v>
      </c>
      <c r="CE6" s="133">
        <f>IFERROR(CD6/CB6,"-")</f>
        <v>0.16981132075472</v>
      </c>
      <c r="CF6" s="134">
        <v>479000</v>
      </c>
      <c r="CG6" s="135">
        <f>IFERROR(CF6/CB6,"-")</f>
        <v>4518.8679245283</v>
      </c>
      <c r="CH6" s="136">
        <v>6</v>
      </c>
      <c r="CI6" s="136">
        <v>4</v>
      </c>
      <c r="CJ6" s="136">
        <v>8</v>
      </c>
      <c r="CK6" s="137">
        <v>80</v>
      </c>
      <c r="CL6" s="138">
        <v>4606000</v>
      </c>
      <c r="CM6" s="138">
        <v>1036000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87</v>
      </c>
      <c r="C7" s="184" t="s">
        <v>84</v>
      </c>
      <c r="D7" s="184"/>
      <c r="E7" s="184"/>
      <c r="F7" s="87" t="s">
        <v>88</v>
      </c>
      <c r="G7" s="87" t="s">
        <v>86</v>
      </c>
      <c r="H7" s="176">
        <v>0</v>
      </c>
      <c r="I7" s="79">
        <v>4</v>
      </c>
      <c r="J7" s="79">
        <v>0</v>
      </c>
      <c r="K7" s="79">
        <v>4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89</v>
      </c>
      <c r="G10" s="40"/>
      <c r="H10" s="179"/>
      <c r="I10" s="41">
        <f>SUM(I6:I9)</f>
        <v>2097</v>
      </c>
      <c r="J10" s="41">
        <f>SUM(J6:J9)</f>
        <v>0</v>
      </c>
      <c r="K10" s="41">
        <f>SUM(K6:K9)</f>
        <v>47665</v>
      </c>
      <c r="L10" s="41">
        <f>SUM(L6:L9)</f>
        <v>505</v>
      </c>
      <c r="M10" s="42">
        <f>IFERROR(L10/K10,"-")</f>
        <v>0.01059477604112</v>
      </c>
      <c r="N10" s="76">
        <f>SUM(N6:N9)</f>
        <v>43</v>
      </c>
      <c r="O10" s="76">
        <f>SUM(O6:O9)</f>
        <v>163</v>
      </c>
      <c r="P10" s="42">
        <f>IFERROR(N10/L10,"-")</f>
        <v>0.085148514851485</v>
      </c>
      <c r="Q10" s="43">
        <f>IFERROR(H10/L10,"-")</f>
        <v>0</v>
      </c>
      <c r="R10" s="44">
        <f>SUM(R6:R9)</f>
        <v>80</v>
      </c>
      <c r="S10" s="42">
        <f>IFERROR(R10/L10,"-")</f>
        <v>0.15841584158416</v>
      </c>
      <c r="T10" s="179">
        <f>SUM(T6:T9)</f>
        <v>4606000</v>
      </c>
      <c r="U10" s="179">
        <f>IFERROR(T10/L10,"-")</f>
        <v>9120.7920792079</v>
      </c>
      <c r="V10" s="179">
        <f>IFERROR(T10/R10,"-")</f>
        <v>57575</v>
      </c>
      <c r="W10" s="179">
        <f>T10-H10</f>
        <v>4606000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