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<sst xmlns="http://schemas.openxmlformats.org/spreadsheetml/2006/main" uniqueCount="82">
  <si>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</si>
  <si>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</si>
  <si>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</si>
  <si>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</si>
  <si>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</si>
  <si>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</si>
  <si>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</si>
  <si>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</si>
  <si>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</si>
  <si>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</si>
  <si>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</si>
  <si>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</si>
  <si>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</si>
  <si>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</si>
  <si>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</si>
  <si>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</si>
  <si>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</si>
  <si>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</si>
  <si>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</si>
  <si>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</si>
  <si>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</si>
  <si>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</si>
  <si>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</si>
  <si>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</si>
  <si>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</si>
  <si>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</si>
  <si>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</si>
  <si>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</si>
  <si>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</si>
  <si>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</si>
  <si>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</si>
  <si>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</si>
  <si>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</si>
  <si>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</si>
  <si>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</si>
  <si>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</si>
  <si>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</si>
  <si>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</si>
  <si>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</si>
  <si>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</si>
  <si>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</si>
  <si>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</si>
  <si>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</si>
  <si>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</si>
  <si>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</si>
  <si>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</si>
  <si>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</si>
  <si>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</si>
  <si>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</si>
  <si>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</si>
  <si>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</si>
  <si>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</si>
  <si>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</si>
  <si>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</si>
  <si>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</si>
  <si>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</si>
  <si>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</si>
  <si>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ht421</t>
  </si>
  <si>
    <t>lp02</t>
  </si>
  <si>
    <t>おまとめパック</t>
  </si>
  <si>
    <t>7月01日(月)</t>
  </si>
  <si>
    <t>ln_tk008</t>
  </si>
  <si>
    <t>line</t>
  </si>
  <si>
    <t>ht422</t>
  </si>
  <si>
    <t>空電</t>
  </si>
  <si>
    <t>ht423</t>
  </si>
  <si>
    <t>ht430</t>
  </si>
  <si>
    <t>lp03</t>
  </si>
  <si>
    <t>おまとめパック2</t>
  </si>
  <si>
    <t>ln_tk011</t>
  </si>
  <si>
    <t>ht431</t>
  </si>
  <si>
    <t>ht432</t>
  </si>
  <si>
    <t>雑誌 TOTAL</t>
  </si>
  <si>
    <t>●リスティング 広告</t>
  </si>
  <si>
    <t>UA</t>
  </si>
  <si>
    <t>adyd</t>
  </si>
  <si>
    <t>ADIT</t>
  </si>
  <si>
    <t>YDN（ディスプレイ広告）</t>
  </si>
  <si>
    <t>7/1～7/31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</si>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</sst>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7" customWidth="true" style="69"/>
    <col min="5" max="5" width="30.625" customWidth="true" style="69"/>
    <col min="6" max="6" width="30.625" customWidth="true" style="69"/>
    <col min="7" max="7" width="8.25" customWidth="true" style="69"/>
    <col min="8" max="8" width="33.5" customWidth="true" style="69"/>
    <col min="9" max="9" width="14.375" customWidth="true" style="69"/>
    <col min="10" max="10" width="12.25" customWidth="true" style="69"/>
    <col min="11" max="11" width="10.875" customWidth="true" style="69"/>
    <col min="12" max="12" width="10.875" customWidth="true" style="69"/>
    <col min="13" max="13" width="10.875" customWidth="true" style="69"/>
    <col min="14" max="14" width="10.375" customWidth="true" style="69"/>
    <col min="15" max="15" width="9" customWidth="true" style="69"/>
    <col min="16" max="16" width="9" customWidth="true" style="69"/>
    <col min="17" max="17" width="10.375" customWidth="true" style="69"/>
    <col min="18" max="18" width="10.375" customWidth="true" style="69"/>
    <col min="19" max="19" width="10.375" customWidth="true" style="69"/>
    <col min="20" max="20" width="7.375" customWidth="true" style="69"/>
    <col min="21" max="21" width="9" customWidth="true" style="69"/>
    <col min="22" max="22" width="9" customWidth="true" style="69"/>
    <col min="23" max="23" width="6.75" customWidth="true" style="69"/>
    <col min="24" max="24" width="7.875" customWidth="true" style="69"/>
    <col min="25" max="25" width="10" customWidth="true" style="69"/>
    <col min="26" max="26" width="9" customWidth="true" style="69"/>
    <col min="27" max="27" width="9" customWidth="true" style="69"/>
    <col min="28" max="28" width="12.375" customWidth="true" style="69"/>
    <col min="29" max="29" width="9" customWidth="true" style="69"/>
    <col min="30" max="30" width="9" customWidth="true" style="51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  <col min="99" max="99" width="9" customWidth="true" style="69"/>
  </cols>
  <sheetData>
    <row r="2" spans="1:99" customHeight="1" ht="13.5">
      <c r="A2" s="22" t="s">
        <v>0</v>
      </c>
      <c r="B2" s="25" t="s">
        <v>1</v>
      </c>
      <c r="C2" s="25"/>
      <c r="D2" s="1"/>
      <c r="H2" s="71"/>
      <c r="I2" s="71"/>
      <c r="J2" s="71"/>
      <c r="K2" s="72"/>
      <c r="L2" s="72" t="s">
        <v>2</v>
      </c>
      <c r="M2" s="72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2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8"/>
      <c r="I3" s="68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2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3"/>
      <c r="AE4" s="43" t="s">
        <v>47</v>
      </c>
      <c r="AF4" s="43" t="s">
        <v>48</v>
      </c>
      <c r="AG4" s="43" t="s">
        <v>49</v>
      </c>
      <c r="AH4" s="43" t="s">
        <v>41</v>
      </c>
      <c r="AI4" s="43" t="s">
        <v>50</v>
      </c>
      <c r="AJ4" s="43" t="s">
        <v>51</v>
      </c>
      <c r="AK4" s="43" t="s">
        <v>52</v>
      </c>
      <c r="AL4" s="43" t="s">
        <v>53</v>
      </c>
      <c r="AM4" s="43" t="s">
        <v>54</v>
      </c>
      <c r="AN4" s="44" t="s">
        <v>47</v>
      </c>
      <c r="AO4" s="44" t="s">
        <v>48</v>
      </c>
      <c r="AP4" s="44" t="s">
        <v>49</v>
      </c>
      <c r="AQ4" s="44" t="s">
        <v>41</v>
      </c>
      <c r="AR4" s="44" t="s">
        <v>50</v>
      </c>
      <c r="AS4" s="44" t="s">
        <v>51</v>
      </c>
      <c r="AT4" s="44" t="s">
        <v>52</v>
      </c>
      <c r="AU4" s="44" t="s">
        <v>53</v>
      </c>
      <c r="AV4" s="44" t="s">
        <v>54</v>
      </c>
      <c r="AW4" s="45" t="s">
        <v>47</v>
      </c>
      <c r="AX4" s="45" t="s">
        <v>48</v>
      </c>
      <c r="AY4" s="45" t="s">
        <v>49</v>
      </c>
      <c r="AZ4" s="45" t="s">
        <v>41</v>
      </c>
      <c r="BA4" s="45" t="s">
        <v>50</v>
      </c>
      <c r="BB4" s="45" t="s">
        <v>51</v>
      </c>
      <c r="BC4" s="45" t="s">
        <v>52</v>
      </c>
      <c r="BD4" s="45" t="s">
        <v>53</v>
      </c>
      <c r="BE4" s="45" t="s">
        <v>54</v>
      </c>
      <c r="BF4" s="46" t="s">
        <v>47</v>
      </c>
      <c r="BG4" s="46" t="s">
        <v>48</v>
      </c>
      <c r="BH4" s="46" t="s">
        <v>49</v>
      </c>
      <c r="BI4" s="46" t="s">
        <v>41</v>
      </c>
      <c r="BJ4" s="46" t="s">
        <v>50</v>
      </c>
      <c r="BK4" s="46" t="s">
        <v>51</v>
      </c>
      <c r="BL4" s="46" t="s">
        <v>52</v>
      </c>
      <c r="BM4" s="46" t="s">
        <v>53</v>
      </c>
      <c r="BN4" s="46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47" t="s">
        <v>47</v>
      </c>
      <c r="BY4" s="47" t="s">
        <v>48</v>
      </c>
      <c r="BZ4" s="47" t="s">
        <v>49</v>
      </c>
      <c r="CA4" s="47" t="s">
        <v>41</v>
      </c>
      <c r="CB4" s="47" t="s">
        <v>50</v>
      </c>
      <c r="CC4" s="47" t="s">
        <v>51</v>
      </c>
      <c r="CD4" s="47" t="s">
        <v>52</v>
      </c>
      <c r="CE4" s="47" t="s">
        <v>53</v>
      </c>
      <c r="CF4" s="47" t="s">
        <v>54</v>
      </c>
      <c r="CG4" s="48" t="s">
        <v>47</v>
      </c>
      <c r="CH4" s="48" t="s">
        <v>48</v>
      </c>
      <c r="CI4" s="48" t="s">
        <v>49</v>
      </c>
      <c r="CJ4" s="48" t="s">
        <v>41</v>
      </c>
      <c r="CK4" s="48" t="s">
        <v>50</v>
      </c>
      <c r="CL4" s="48" t="s">
        <v>51</v>
      </c>
      <c r="CM4" s="48" t="s">
        <v>52</v>
      </c>
      <c r="CN4" s="48" t="s">
        <v>53</v>
      </c>
      <c r="CO4" s="48" t="s">
        <v>54</v>
      </c>
      <c r="CP4" s="153"/>
      <c r="CQ4" s="156"/>
      <c r="CR4" s="49" t="s">
        <v>55</v>
      </c>
      <c r="CS4" s="49" t="s">
        <v>56</v>
      </c>
      <c r="CT4" s="150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75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4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pans="1:99">
      <c r="A6" s="75"/>
      <c r="B6" s="81"/>
      <c r="C6" s="81"/>
      <c r="D6" s="82"/>
      <c r="E6" s="82"/>
      <c r="F6" s="82"/>
      <c r="G6" s="83"/>
      <c r="H6" s="87"/>
      <c r="I6" s="87"/>
      <c r="J6" s="87"/>
      <c r="K6" s="176"/>
      <c r="L6" s="76"/>
      <c r="M6" s="76"/>
      <c r="N6" s="76"/>
      <c r="O6" s="88"/>
      <c r="P6" s="89"/>
      <c r="Q6" s="90"/>
      <c r="R6" s="77"/>
      <c r="S6" s="76"/>
      <c r="T6" s="76"/>
      <c r="U6" s="77"/>
      <c r="V6" s="78"/>
      <c r="W6" s="79"/>
      <c r="X6" s="77"/>
      <c r="Y6" s="181"/>
      <c r="Z6" s="182"/>
      <c r="AA6" s="182"/>
      <c r="AB6" s="176"/>
      <c r="AC6" s="80"/>
      <c r="AD6" s="74"/>
      <c r="AE6" s="91"/>
      <c r="AF6" s="92"/>
      <c r="AG6" s="91"/>
      <c r="AH6" s="93"/>
      <c r="AI6" s="94"/>
      <c r="AJ6" s="95"/>
      <c r="AK6" s="96"/>
      <c r="AL6" s="96"/>
      <c r="AM6" s="96"/>
      <c r="AN6" s="97"/>
      <c r="AO6" s="98"/>
      <c r="AP6" s="97"/>
      <c r="AQ6" s="99"/>
      <c r="AR6" s="100"/>
      <c r="AS6" s="101"/>
      <c r="AT6" s="102"/>
      <c r="AU6" s="102"/>
      <c r="AV6" s="102"/>
      <c r="AW6" s="103"/>
      <c r="AX6" s="104"/>
      <c r="AY6" s="103"/>
      <c r="AZ6" s="105"/>
      <c r="BA6" s="106"/>
      <c r="BB6" s="107"/>
      <c r="BC6" s="108"/>
      <c r="BD6" s="108"/>
      <c r="BE6" s="108"/>
      <c r="BF6" s="109"/>
      <c r="BG6" s="110"/>
      <c r="BH6" s="109"/>
      <c r="BI6" s="111"/>
      <c r="BJ6" s="112"/>
      <c r="BK6" s="113"/>
      <c r="BL6" s="114"/>
      <c r="BM6" s="114"/>
      <c r="BN6" s="114"/>
      <c r="BO6" s="116"/>
      <c r="BP6" s="117"/>
      <c r="BQ6" s="118"/>
      <c r="BR6" s="119"/>
      <c r="BS6" s="120"/>
      <c r="BT6" s="121"/>
      <c r="BU6" s="122"/>
      <c r="BV6" s="122"/>
      <c r="BW6" s="122"/>
      <c r="BX6" s="123"/>
      <c r="BY6" s="124"/>
      <c r="BZ6" s="125"/>
      <c r="CA6" s="126"/>
      <c r="CB6" s="127"/>
      <c r="CC6" s="128"/>
      <c r="CD6" s="129"/>
      <c r="CE6" s="129"/>
      <c r="CF6" s="129"/>
      <c r="CG6" s="130"/>
      <c r="CH6" s="131"/>
      <c r="CI6" s="132"/>
      <c r="CJ6" s="133"/>
      <c r="CK6" s="134"/>
      <c r="CL6" s="135"/>
      <c r="CM6" s="136"/>
      <c r="CN6" s="136"/>
      <c r="CO6" s="136"/>
      <c r="CP6" s="137"/>
      <c r="CQ6" s="138"/>
      <c r="CR6" s="138"/>
      <c r="CS6" s="138"/>
      <c r="CT6" s="139"/>
    </row>
    <row r="7" spans="1:99">
      <c r="A7" s="75"/>
      <c r="B7" s="81"/>
      <c r="C7" s="81"/>
      <c r="D7" s="82"/>
      <c r="E7" s="82"/>
      <c r="F7" s="82"/>
      <c r="G7" s="83"/>
      <c r="H7" s="87"/>
      <c r="I7" s="87"/>
      <c r="J7" s="87"/>
      <c r="K7" s="176"/>
      <c r="L7" s="76"/>
      <c r="M7" s="76"/>
      <c r="N7" s="76"/>
      <c r="O7" s="88"/>
      <c r="P7" s="89"/>
      <c r="Q7" s="90"/>
      <c r="R7" s="77"/>
      <c r="S7" s="76"/>
      <c r="T7" s="76"/>
      <c r="U7" s="77"/>
      <c r="V7" s="78"/>
      <c r="W7" s="79"/>
      <c r="X7" s="77"/>
      <c r="Y7" s="181"/>
      <c r="Z7" s="182"/>
      <c r="AA7" s="182"/>
      <c r="AB7" s="176"/>
      <c r="AC7" s="80"/>
      <c r="AD7" s="74"/>
      <c r="AE7" s="91"/>
      <c r="AF7" s="92"/>
      <c r="AG7" s="91"/>
      <c r="AH7" s="93"/>
      <c r="AI7" s="94"/>
      <c r="AJ7" s="95"/>
      <c r="AK7" s="96"/>
      <c r="AL7" s="96"/>
      <c r="AM7" s="96"/>
      <c r="AN7" s="97"/>
      <c r="AO7" s="98"/>
      <c r="AP7" s="97"/>
      <c r="AQ7" s="99"/>
      <c r="AR7" s="100"/>
      <c r="AS7" s="101"/>
      <c r="AT7" s="102"/>
      <c r="AU7" s="102"/>
      <c r="AV7" s="102"/>
      <c r="AW7" s="103"/>
      <c r="AX7" s="104"/>
      <c r="AY7" s="103"/>
      <c r="AZ7" s="105"/>
      <c r="BA7" s="106"/>
      <c r="BB7" s="107"/>
      <c r="BC7" s="108"/>
      <c r="BD7" s="108"/>
      <c r="BE7" s="108"/>
      <c r="BF7" s="109"/>
      <c r="BG7" s="110"/>
      <c r="BH7" s="109"/>
      <c r="BI7" s="111"/>
      <c r="BJ7" s="112"/>
      <c r="BK7" s="113"/>
      <c r="BL7" s="114"/>
      <c r="BM7" s="114"/>
      <c r="BN7" s="114"/>
      <c r="BO7" s="116"/>
      <c r="BP7" s="117"/>
      <c r="BQ7" s="118"/>
      <c r="BR7" s="119"/>
      <c r="BS7" s="120"/>
      <c r="BT7" s="121"/>
      <c r="BU7" s="122"/>
      <c r="BV7" s="122"/>
      <c r="BW7" s="122"/>
      <c r="BX7" s="123"/>
      <c r="BY7" s="124"/>
      <c r="BZ7" s="125"/>
      <c r="CA7" s="126"/>
      <c r="CB7" s="127"/>
      <c r="CC7" s="128"/>
      <c r="CD7" s="129"/>
      <c r="CE7" s="129"/>
      <c r="CF7" s="129"/>
      <c r="CG7" s="130"/>
      <c r="CH7" s="131"/>
      <c r="CI7" s="132"/>
      <c r="CJ7" s="133"/>
      <c r="CK7" s="134"/>
      <c r="CL7" s="135"/>
      <c r="CM7" s="136"/>
      <c r="CN7" s="136"/>
      <c r="CO7" s="136"/>
      <c r="CP7" s="137"/>
      <c r="CQ7" s="138"/>
      <c r="CR7" s="138"/>
      <c r="CS7" s="138"/>
      <c r="CT7" s="139"/>
    </row>
    <row r="8" spans="1:99">
      <c r="A8" s="75"/>
      <c r="B8" s="81"/>
      <c r="C8" s="81"/>
      <c r="D8" s="82"/>
      <c r="E8" s="82"/>
      <c r="F8" s="82"/>
      <c r="G8" s="83"/>
      <c r="H8" s="87"/>
      <c r="I8" s="87"/>
      <c r="J8" s="87"/>
      <c r="K8" s="176"/>
      <c r="L8" s="76"/>
      <c r="M8" s="76"/>
      <c r="N8" s="76"/>
      <c r="O8" s="88"/>
      <c r="P8" s="89"/>
      <c r="Q8" s="90"/>
      <c r="R8" s="77"/>
      <c r="S8" s="76"/>
      <c r="T8" s="76"/>
      <c r="U8" s="77"/>
      <c r="V8" s="78"/>
      <c r="W8" s="79"/>
      <c r="X8" s="77"/>
      <c r="Y8" s="181"/>
      <c r="Z8" s="182"/>
      <c r="AA8" s="182"/>
      <c r="AB8" s="176"/>
      <c r="AC8" s="80"/>
      <c r="AD8" s="74"/>
      <c r="AE8" s="91"/>
      <c r="AF8" s="92"/>
      <c r="AG8" s="91"/>
      <c r="AH8" s="93"/>
      <c r="AI8" s="94"/>
      <c r="AJ8" s="95"/>
      <c r="AK8" s="96"/>
      <c r="AL8" s="96"/>
      <c r="AM8" s="96"/>
      <c r="AN8" s="97"/>
      <c r="AO8" s="98"/>
      <c r="AP8" s="97"/>
      <c r="AQ8" s="99"/>
      <c r="AR8" s="100"/>
      <c r="AS8" s="101"/>
      <c r="AT8" s="102"/>
      <c r="AU8" s="102"/>
      <c r="AV8" s="102"/>
      <c r="AW8" s="103"/>
      <c r="AX8" s="104"/>
      <c r="AY8" s="103"/>
      <c r="AZ8" s="105"/>
      <c r="BA8" s="106"/>
      <c r="BB8" s="107"/>
      <c r="BC8" s="108"/>
      <c r="BD8" s="108"/>
      <c r="BE8" s="108"/>
      <c r="BF8" s="109"/>
      <c r="BG8" s="110"/>
      <c r="BH8" s="109"/>
      <c r="BI8" s="111"/>
      <c r="BJ8" s="112"/>
      <c r="BK8" s="113"/>
      <c r="BL8" s="114"/>
      <c r="BM8" s="114"/>
      <c r="BN8" s="114"/>
      <c r="BO8" s="116"/>
      <c r="BP8" s="117"/>
      <c r="BQ8" s="118"/>
      <c r="BR8" s="119"/>
      <c r="BS8" s="120"/>
      <c r="BT8" s="121"/>
      <c r="BU8" s="122"/>
      <c r="BV8" s="122"/>
      <c r="BW8" s="122"/>
      <c r="BX8" s="123"/>
      <c r="BY8" s="124"/>
      <c r="BZ8" s="125"/>
      <c r="CA8" s="126"/>
      <c r="CB8" s="127"/>
      <c r="CC8" s="128"/>
      <c r="CD8" s="129"/>
      <c r="CE8" s="129"/>
      <c r="CF8" s="129"/>
      <c r="CG8" s="130"/>
      <c r="CH8" s="131"/>
      <c r="CI8" s="132"/>
      <c r="CJ8" s="133"/>
      <c r="CK8" s="134"/>
      <c r="CL8" s="135"/>
      <c r="CM8" s="136"/>
      <c r="CN8" s="136"/>
      <c r="CO8" s="136"/>
      <c r="CP8" s="137"/>
      <c r="CQ8" s="138"/>
      <c r="CR8" s="138"/>
      <c r="CS8" s="138"/>
      <c r="CT8" s="139"/>
    </row>
    <row r="9" spans="1:99">
      <c r="A9" s="75"/>
      <c r="B9" s="81"/>
      <c r="C9" s="81"/>
      <c r="D9" s="82"/>
      <c r="E9" s="82"/>
      <c r="F9" s="82"/>
      <c r="G9" s="83"/>
      <c r="H9" s="87"/>
      <c r="I9" s="87"/>
      <c r="J9" s="87"/>
      <c r="K9" s="176"/>
      <c r="L9" s="76"/>
      <c r="M9" s="76"/>
      <c r="N9" s="76"/>
      <c r="O9" s="88"/>
      <c r="P9" s="89"/>
      <c r="Q9" s="90"/>
      <c r="R9" s="77"/>
      <c r="S9" s="76"/>
      <c r="T9" s="76"/>
      <c r="U9" s="77"/>
      <c r="V9" s="78"/>
      <c r="W9" s="79"/>
      <c r="X9" s="77"/>
      <c r="Y9" s="181"/>
      <c r="Z9" s="182"/>
      <c r="AA9" s="182"/>
      <c r="AB9" s="176"/>
      <c r="AC9" s="80"/>
      <c r="AD9" s="74"/>
      <c r="AE9" s="91"/>
      <c r="AF9" s="92"/>
      <c r="AG9" s="91"/>
      <c r="AH9" s="93"/>
      <c r="AI9" s="94"/>
      <c r="AJ9" s="95"/>
      <c r="AK9" s="96"/>
      <c r="AL9" s="96"/>
      <c r="AM9" s="96"/>
      <c r="AN9" s="97"/>
      <c r="AO9" s="98"/>
      <c r="AP9" s="97"/>
      <c r="AQ9" s="99"/>
      <c r="AR9" s="100"/>
      <c r="AS9" s="101"/>
      <c r="AT9" s="102"/>
      <c r="AU9" s="102"/>
      <c r="AV9" s="102"/>
      <c r="AW9" s="103"/>
      <c r="AX9" s="104"/>
      <c r="AY9" s="103"/>
      <c r="AZ9" s="105"/>
      <c r="BA9" s="106"/>
      <c r="BB9" s="107"/>
      <c r="BC9" s="108"/>
      <c r="BD9" s="108"/>
      <c r="BE9" s="108"/>
      <c r="BF9" s="109"/>
      <c r="BG9" s="110"/>
      <c r="BH9" s="109"/>
      <c r="BI9" s="111"/>
      <c r="BJ9" s="112"/>
      <c r="BK9" s="113"/>
      <c r="BL9" s="114"/>
      <c r="BM9" s="114"/>
      <c r="BN9" s="114"/>
      <c r="BO9" s="116"/>
      <c r="BP9" s="117"/>
      <c r="BQ9" s="118"/>
      <c r="BR9" s="119"/>
      <c r="BS9" s="120"/>
      <c r="BT9" s="121"/>
      <c r="BU9" s="122"/>
      <c r="BV9" s="122"/>
      <c r="BW9" s="122"/>
      <c r="BX9" s="123"/>
      <c r="BY9" s="124"/>
      <c r="BZ9" s="125"/>
      <c r="CA9" s="126"/>
      <c r="CB9" s="127"/>
      <c r="CC9" s="128"/>
      <c r="CD9" s="129"/>
      <c r="CE9" s="129"/>
      <c r="CF9" s="129"/>
      <c r="CG9" s="130"/>
      <c r="CH9" s="131"/>
      <c r="CI9" s="132"/>
      <c r="CJ9" s="133"/>
      <c r="CK9" s="134"/>
      <c r="CL9" s="135"/>
      <c r="CM9" s="136"/>
      <c r="CN9" s="136"/>
      <c r="CO9" s="136"/>
      <c r="CP9" s="137"/>
      <c r="CQ9" s="138"/>
      <c r="CR9" s="138"/>
      <c r="CS9" s="138"/>
      <c r="CT9" s="139"/>
    </row>
    <row r="10" spans="1:99">
      <c r="A10" s="75">
        <f>AC10</f>
        <v>0.46666666666667</v>
      </c>
      <c r="B10" s="184" t="s">
        <v>57</v>
      </c>
      <c r="C10" s="184"/>
      <c r="D10" s="184"/>
      <c r="E10" s="184"/>
      <c r="F10" s="184"/>
      <c r="G10" s="184" t="s">
        <v>58</v>
      </c>
      <c r="H10" s="87" t="s">
        <v>59</v>
      </c>
      <c r="I10" s="87"/>
      <c r="J10" s="87" t="s">
        <v>60</v>
      </c>
      <c r="K10" s="176">
        <v>1080000</v>
      </c>
      <c r="L10" s="76">
        <v>15</v>
      </c>
      <c r="M10" s="76">
        <v>0</v>
      </c>
      <c r="N10" s="76">
        <v>67</v>
      </c>
      <c r="O10" s="88">
        <v>6</v>
      </c>
      <c r="P10" s="89">
        <v>0</v>
      </c>
      <c r="Q10" s="90">
        <f>O10+P10</f>
        <v>6</v>
      </c>
      <c r="R10" s="77">
        <f>IFERROR(Q10/N10,"-")</f>
        <v>0.08955223880597</v>
      </c>
      <c r="S10" s="76">
        <v>1</v>
      </c>
      <c r="T10" s="76">
        <v>3</v>
      </c>
      <c r="U10" s="77">
        <f>IFERROR(T10/(Q10),"-")</f>
        <v>0.5</v>
      </c>
      <c r="V10" s="78">
        <f>IFERROR(K10/SUM(Q10:Q13),"-")</f>
        <v>7659.5744680851</v>
      </c>
      <c r="W10" s="79">
        <v>0</v>
      </c>
      <c r="X10" s="77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SUM(Y10:Y13)-SUM(K10:K13)</f>
        <v>-576000</v>
      </c>
      <c r="AC10" s="80">
        <f>SUM(Y10:Y13)/SUM(K10:K13)</f>
        <v>0.46666666666667</v>
      </c>
      <c r="AD10" s="74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4</v>
      </c>
      <c r="AO10" s="98">
        <f>IF(Q10=0,"",IF(AN10=0,"",(AN10/Q10)))</f>
        <v>0.66666666666667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2</v>
      </c>
      <c r="BY10" s="124">
        <f>IF(Q10=0,"",IF(BX10=0,"",(BX10/Q10)))</f>
        <v>0.33333333333333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5"/>
      <c r="B11" s="184" t="s">
        <v>61</v>
      </c>
      <c r="C11" s="184"/>
      <c r="D11" s="184"/>
      <c r="E11" s="184"/>
      <c r="F11" s="184"/>
      <c r="G11" s="184" t="s">
        <v>62</v>
      </c>
      <c r="H11" s="87"/>
      <c r="I11" s="87"/>
      <c r="J11" s="87"/>
      <c r="K11" s="176"/>
      <c r="L11" s="76">
        <v>0</v>
      </c>
      <c r="M11" s="76">
        <v>0</v>
      </c>
      <c r="N11" s="76">
        <v>0</v>
      </c>
      <c r="O11" s="88">
        <v>79</v>
      </c>
      <c r="P11" s="89">
        <v>1</v>
      </c>
      <c r="Q11" s="90">
        <f>O11+P11</f>
        <v>80</v>
      </c>
      <c r="R11" s="77" t="str">
        <f>IFERROR(Q11/N11,"-")</f>
        <v>-</v>
      </c>
      <c r="S11" s="76">
        <v>3</v>
      </c>
      <c r="T11" s="76">
        <v>6</v>
      </c>
      <c r="U11" s="77">
        <f>IFERROR(T11/(Q11),"-")</f>
        <v>0.075</v>
      </c>
      <c r="V11" s="78"/>
      <c r="W11" s="79">
        <v>6</v>
      </c>
      <c r="X11" s="77">
        <f>IF(Q11=0,"-",W11/Q11)</f>
        <v>0.075</v>
      </c>
      <c r="Y11" s="181">
        <v>86000</v>
      </c>
      <c r="Z11" s="182">
        <f>IFERROR(Y11/Q11,"-")</f>
        <v>1075</v>
      </c>
      <c r="AA11" s="182">
        <f>IFERROR(Y11/W11,"-")</f>
        <v>14333.333333333</v>
      </c>
      <c r="AB11" s="176"/>
      <c r="AC11" s="80"/>
      <c r="AD11" s="74"/>
      <c r="AE11" s="91">
        <v>3</v>
      </c>
      <c r="AF11" s="92">
        <f>IF(Q11=0,"",IF(AE11=0,"",(AE11/Q11)))</f>
        <v>0.0375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18</v>
      </c>
      <c r="AO11" s="98">
        <f>IF(Q11=0,"",IF(AN11=0,"",(AN11/Q11)))</f>
        <v>0.225</v>
      </c>
      <c r="AP11" s="97">
        <v>1</v>
      </c>
      <c r="AQ11" s="99">
        <f>IFERROR(AP11/AN11,"-")</f>
        <v>0.055555555555556</v>
      </c>
      <c r="AR11" s="100">
        <v>3000</v>
      </c>
      <c r="AS11" s="101">
        <f>IFERROR(AR11/AN11,"-")</f>
        <v>166.66666666667</v>
      </c>
      <c r="AT11" s="102">
        <v>1</v>
      </c>
      <c r="AU11" s="102"/>
      <c r="AV11" s="102"/>
      <c r="AW11" s="103">
        <v>11</v>
      </c>
      <c r="AX11" s="104">
        <f>IF(Q11=0,"",IF(AW11=0,"",(AW11/Q11)))</f>
        <v>0.1375</v>
      </c>
      <c r="AY11" s="103">
        <v>1</v>
      </c>
      <c r="AZ11" s="105">
        <f>IFERROR(AY11/AW11,"-")</f>
        <v>0.090909090909091</v>
      </c>
      <c r="BA11" s="106">
        <v>5000</v>
      </c>
      <c r="BB11" s="107">
        <f>IFERROR(BA11/AW11,"-")</f>
        <v>454.54545454545</v>
      </c>
      <c r="BC11" s="108">
        <v>1</v>
      </c>
      <c r="BD11" s="108"/>
      <c r="BE11" s="108"/>
      <c r="BF11" s="109">
        <v>15</v>
      </c>
      <c r="BG11" s="110">
        <f>IF(Q11=0,"",IF(BF11=0,"",(BF11/Q11)))</f>
        <v>0.1875</v>
      </c>
      <c r="BH11" s="109">
        <v>2</v>
      </c>
      <c r="BI11" s="111">
        <f>IFERROR(BH11/BF11,"-")</f>
        <v>0.13333333333333</v>
      </c>
      <c r="BJ11" s="112">
        <v>8000</v>
      </c>
      <c r="BK11" s="113">
        <f>IFERROR(BJ11/BF11,"-")</f>
        <v>533.33333333333</v>
      </c>
      <c r="BL11" s="114">
        <v>2</v>
      </c>
      <c r="BM11" s="114"/>
      <c r="BN11" s="114"/>
      <c r="BO11" s="116">
        <v>20</v>
      </c>
      <c r="BP11" s="117">
        <f>IF(Q11=0,"",IF(BO11=0,"",(BO11/Q11)))</f>
        <v>0.25</v>
      </c>
      <c r="BQ11" s="118">
        <v>1</v>
      </c>
      <c r="BR11" s="119">
        <f>IFERROR(BQ11/BO11,"-")</f>
        <v>0.05</v>
      </c>
      <c r="BS11" s="120">
        <v>65000</v>
      </c>
      <c r="BT11" s="121">
        <f>IFERROR(BS11/BO11,"-")</f>
        <v>3250</v>
      </c>
      <c r="BU11" s="122"/>
      <c r="BV11" s="122"/>
      <c r="BW11" s="122">
        <v>1</v>
      </c>
      <c r="BX11" s="123">
        <v>9</v>
      </c>
      <c r="BY11" s="124">
        <f>IF(Q11=0,"",IF(BX11=0,"",(BX11/Q11)))</f>
        <v>0.1125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4</v>
      </c>
      <c r="CH11" s="131">
        <f>IF(Q11=0,"",IF(CG11=0,"",(CG11/Q11)))</f>
        <v>0.05</v>
      </c>
      <c r="CI11" s="132">
        <v>1</v>
      </c>
      <c r="CJ11" s="133">
        <f>IFERROR(CI11/CG11,"-")</f>
        <v>0.25</v>
      </c>
      <c r="CK11" s="134">
        <v>5000</v>
      </c>
      <c r="CL11" s="135">
        <f>IFERROR(CK11/CG11,"-")</f>
        <v>1250</v>
      </c>
      <c r="CM11" s="136">
        <v>1</v>
      </c>
      <c r="CN11" s="136"/>
      <c r="CO11" s="136"/>
      <c r="CP11" s="137">
        <v>6</v>
      </c>
      <c r="CQ11" s="138">
        <v>86000</v>
      </c>
      <c r="CR11" s="138">
        <v>65000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5"/>
      <c r="B12" s="184" t="s">
        <v>63</v>
      </c>
      <c r="C12" s="184"/>
      <c r="D12" s="184"/>
      <c r="E12" s="184"/>
      <c r="F12" s="184"/>
      <c r="G12" s="184" t="s">
        <v>64</v>
      </c>
      <c r="H12" s="87"/>
      <c r="I12" s="87"/>
      <c r="J12" s="87"/>
      <c r="K12" s="176"/>
      <c r="L12" s="76">
        <v>30</v>
      </c>
      <c r="M12" s="76">
        <v>14</v>
      </c>
      <c r="N12" s="76">
        <v>9</v>
      </c>
      <c r="O12" s="88">
        <v>6</v>
      </c>
      <c r="P12" s="89">
        <v>0</v>
      </c>
      <c r="Q12" s="90">
        <f>O12+P12</f>
        <v>6</v>
      </c>
      <c r="R12" s="77">
        <f>IFERROR(Q12/N12,"-")</f>
        <v>0.66666666666667</v>
      </c>
      <c r="S12" s="76">
        <v>2</v>
      </c>
      <c r="T12" s="76">
        <v>1</v>
      </c>
      <c r="U12" s="77">
        <f>IFERROR(T12/(Q12),"-")</f>
        <v>0.16666666666667</v>
      </c>
      <c r="V12" s="78"/>
      <c r="W12" s="79">
        <v>0</v>
      </c>
      <c r="X12" s="77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0"/>
      <c r="AD12" s="74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0.16666666666667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0.33333333333333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0.16666666666667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0.16666666666667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1</v>
      </c>
      <c r="CH12" s="131">
        <f>IF(Q12=0,"",IF(CG12=0,"",(CG12/Q12)))</f>
        <v>0.16666666666667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5"/>
      <c r="B13" s="184" t="s">
        <v>65</v>
      </c>
      <c r="C13" s="184"/>
      <c r="D13" s="184"/>
      <c r="E13" s="184"/>
      <c r="F13" s="184"/>
      <c r="G13" s="184" t="s">
        <v>64</v>
      </c>
      <c r="H13" s="87"/>
      <c r="I13" s="87"/>
      <c r="J13" s="87"/>
      <c r="K13" s="176"/>
      <c r="L13" s="76">
        <v>435</v>
      </c>
      <c r="M13" s="76">
        <v>199</v>
      </c>
      <c r="N13" s="76">
        <v>214</v>
      </c>
      <c r="O13" s="88">
        <v>48</v>
      </c>
      <c r="P13" s="89">
        <v>1</v>
      </c>
      <c r="Q13" s="90">
        <f>O13+P13</f>
        <v>49</v>
      </c>
      <c r="R13" s="77">
        <f>IFERROR(Q13/N13,"-")</f>
        <v>0.22897196261682</v>
      </c>
      <c r="S13" s="76">
        <v>11</v>
      </c>
      <c r="T13" s="76">
        <v>7</v>
      </c>
      <c r="U13" s="77">
        <f>IFERROR(T13/(Q13),"-")</f>
        <v>0.14285714285714</v>
      </c>
      <c r="V13" s="78"/>
      <c r="W13" s="79">
        <v>8</v>
      </c>
      <c r="X13" s="77">
        <f>IF(Q13=0,"-",W13/Q13)</f>
        <v>0.16326530612245</v>
      </c>
      <c r="Y13" s="181">
        <v>418000</v>
      </c>
      <c r="Z13" s="182">
        <f>IFERROR(Y13/Q13,"-")</f>
        <v>8530.612244898</v>
      </c>
      <c r="AA13" s="182">
        <f>IFERROR(Y13/W13,"-")</f>
        <v>52250</v>
      </c>
      <c r="AB13" s="176"/>
      <c r="AC13" s="80"/>
      <c r="AD13" s="74"/>
      <c r="AE13" s="91">
        <v>1</v>
      </c>
      <c r="AF13" s="92">
        <f>IF(Q13=0,"",IF(AE13=0,"",(AE13/Q13)))</f>
        <v>0.020408163265306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9</v>
      </c>
      <c r="AO13" s="98">
        <f>IF(Q13=0,"",IF(AN13=0,"",(AN13/Q13)))</f>
        <v>0.18367346938776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2</v>
      </c>
      <c r="AX13" s="104">
        <f>IF(Q13=0,"",IF(AW13=0,"",(AW13/Q13)))</f>
        <v>0.040816326530612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5</v>
      </c>
      <c r="BG13" s="110">
        <f>IF(Q13=0,"",IF(BF13=0,"",(BF13/Q13)))</f>
        <v>0.10204081632653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13</v>
      </c>
      <c r="BP13" s="117">
        <f>IF(Q13=0,"",IF(BO13=0,"",(BO13/Q13)))</f>
        <v>0.26530612244898</v>
      </c>
      <c r="BQ13" s="118">
        <v>1</v>
      </c>
      <c r="BR13" s="119">
        <f>IFERROR(BQ13/BO13,"-")</f>
        <v>0.076923076923077</v>
      </c>
      <c r="BS13" s="120">
        <v>15000</v>
      </c>
      <c r="BT13" s="121">
        <f>IFERROR(BS13/BO13,"-")</f>
        <v>1153.8461538462</v>
      </c>
      <c r="BU13" s="122">
        <v>1</v>
      </c>
      <c r="BV13" s="122"/>
      <c r="BW13" s="122"/>
      <c r="BX13" s="123">
        <v>16</v>
      </c>
      <c r="BY13" s="124">
        <f>IF(Q13=0,"",IF(BX13=0,"",(BX13/Q13)))</f>
        <v>0.3265306122449</v>
      </c>
      <c r="BZ13" s="125">
        <v>5</v>
      </c>
      <c r="CA13" s="126">
        <f>IFERROR(BZ13/BX13,"-")</f>
        <v>0.3125</v>
      </c>
      <c r="CB13" s="127">
        <v>320000</v>
      </c>
      <c r="CC13" s="128">
        <f>IFERROR(CB13/BX13,"-")</f>
        <v>20000</v>
      </c>
      <c r="CD13" s="129"/>
      <c r="CE13" s="129">
        <v>1</v>
      </c>
      <c r="CF13" s="129">
        <v>4</v>
      </c>
      <c r="CG13" s="130">
        <v>3</v>
      </c>
      <c r="CH13" s="131">
        <f>IF(Q13=0,"",IF(CG13=0,"",(CG13/Q13)))</f>
        <v>0.061224489795918</v>
      </c>
      <c r="CI13" s="132">
        <v>2</v>
      </c>
      <c r="CJ13" s="133">
        <f>IFERROR(CI13/CG13,"-")</f>
        <v>0.66666666666667</v>
      </c>
      <c r="CK13" s="134">
        <v>83000</v>
      </c>
      <c r="CL13" s="135">
        <f>IFERROR(CK13/CG13,"-")</f>
        <v>27666.666666667</v>
      </c>
      <c r="CM13" s="136">
        <v>1</v>
      </c>
      <c r="CN13" s="136"/>
      <c r="CO13" s="136">
        <v>1</v>
      </c>
      <c r="CP13" s="137">
        <v>8</v>
      </c>
      <c r="CQ13" s="138">
        <v>418000</v>
      </c>
      <c r="CR13" s="138">
        <v>129000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28">
        <f>AC14</f>
        <v>0.2368</v>
      </c>
      <c r="B14" s="184" t="s">
        <v>66</v>
      </c>
      <c r="C14" s="184"/>
      <c r="D14" s="184"/>
      <c r="E14" s="184"/>
      <c r="F14" s="184"/>
      <c r="G14" s="184" t="s">
        <v>67</v>
      </c>
      <c r="H14" s="87" t="s">
        <v>68</v>
      </c>
      <c r="I14" s="87"/>
      <c r="J14" s="87" t="s">
        <v>60</v>
      </c>
      <c r="K14" s="177">
        <v>450000</v>
      </c>
      <c r="L14" s="32">
        <v>0</v>
      </c>
      <c r="M14" s="32">
        <v>0</v>
      </c>
      <c r="N14" s="29">
        <v>0</v>
      </c>
      <c r="O14" s="21">
        <v>0</v>
      </c>
      <c r="P14" s="21">
        <v>0</v>
      </c>
      <c r="Q14" s="21">
        <f>O14+P14</f>
        <v>0</v>
      </c>
      <c r="R14" s="30" t="str">
        <f>IFERROR(Q14/N14,"-")</f>
        <v>-</v>
      </c>
      <c r="S14" s="30">
        <v>0</v>
      </c>
      <c r="T14" s="21">
        <v>0</v>
      </c>
      <c r="U14" s="30" t="str">
        <f>IFERROR(T14/(Q14),"-")</f>
        <v>-</v>
      </c>
      <c r="V14" s="23">
        <f>IFERROR(K14/SUM(Q14:Q17),"-")</f>
        <v>16071.428571429</v>
      </c>
      <c r="W14" s="23">
        <v>0</v>
      </c>
      <c r="X14" s="23" t="str">
        <f>IF(Q14=0,"-",W14/Q14)</f>
        <v>-</v>
      </c>
      <c r="Y14" s="183">
        <v>0</v>
      </c>
      <c r="Z14" s="183" t="str">
        <f>IFERROR(Y14/Q14,"-")</f>
        <v>-</v>
      </c>
      <c r="AA14" s="183" t="str">
        <f>IFERROR(Y14/W14,"-")</f>
        <v>-</v>
      </c>
      <c r="AB14" s="183">
        <f>SUM(Y14:Y17)-SUM(K14:K17)</f>
        <v>-343440</v>
      </c>
      <c r="AC14" s="31">
        <f>SUM(Y14:Y17)/SUM(K14:K17)</f>
        <v>0.2368</v>
      </c>
      <c r="AD14" s="54"/>
      <c r="AE14" s="58"/>
      <c r="AF14" s="59" t="str">
        <f>IF(Q14=0,"",IF(AE14=0,"",(AE14/Q14)))</f>
        <v/>
      </c>
      <c r="AG14" s="58"/>
      <c r="AH14" s="62" t="str">
        <f>IFERROR(AG14/AE14,"-")</f>
        <v>-</v>
      </c>
      <c r="AI14" s="63"/>
      <c r="AJ14" s="64" t="str">
        <f>IFERROR(AI14/AE14,"-")</f>
        <v>-</v>
      </c>
      <c r="AK14" s="65"/>
      <c r="AL14" s="65"/>
      <c r="AM14" s="65"/>
      <c r="AN14" s="58"/>
      <c r="AO14" s="59" t="str">
        <f>IF(Q14=0,"",IF(AN14=0,"",(AN14/Q14)))</f>
        <v/>
      </c>
      <c r="AP14" s="58"/>
      <c r="AQ14" s="62" t="str">
        <f>IFERROR(AP14/AN14,"-")</f>
        <v>-</v>
      </c>
      <c r="AR14" s="63"/>
      <c r="AS14" s="64" t="str">
        <f>IFERROR(AR14/AN14,"-")</f>
        <v>-</v>
      </c>
      <c r="AT14" s="65"/>
      <c r="AU14" s="65"/>
      <c r="AV14" s="65"/>
      <c r="AW14" s="58"/>
      <c r="AX14" s="59" t="str">
        <f>IF(Q14=0,"",IF(AW14=0,"",(AW14/Q14)))</f>
        <v/>
      </c>
      <c r="AY14" s="58"/>
      <c r="AZ14" s="62" t="str">
        <f>IFERROR(AY14/AW14,"-")</f>
        <v>-</v>
      </c>
      <c r="BA14" s="63"/>
      <c r="BB14" s="64" t="str">
        <f>IFERROR(BA14/AW14,"-")</f>
        <v>-</v>
      </c>
      <c r="BC14" s="65"/>
      <c r="BD14" s="65"/>
      <c r="BE14" s="65"/>
      <c r="BF14" s="58"/>
      <c r="BG14" s="59" t="str">
        <f>IF(Q14=0,"",IF(BF14=0,"",(BF14/Q14)))</f>
        <v/>
      </c>
      <c r="BH14" s="58"/>
      <c r="BI14" s="62" t="str">
        <f>IFERROR(BH14/BF14,"-")</f>
        <v>-</v>
      </c>
      <c r="BJ14" s="63"/>
      <c r="BK14" s="64" t="str">
        <f>IFERROR(BJ14/BF14,"-")</f>
        <v>-</v>
      </c>
      <c r="BL14" s="65"/>
      <c r="BM14" s="65"/>
      <c r="BN14" s="65"/>
      <c r="BO14" s="60"/>
      <c r="BP14" s="61" t="str">
        <f>IF(Q14=0,"",IF(BO14=0,"",(BO14/Q14)))</f>
        <v/>
      </c>
      <c r="BQ14" s="58"/>
      <c r="BR14" s="62" t="str">
        <f>IFERROR(BQ14/BO14,"-")</f>
        <v>-</v>
      </c>
      <c r="BS14" s="63"/>
      <c r="BT14" s="64" t="str">
        <f>IFERROR(BS14/BO14,"-")</f>
        <v>-</v>
      </c>
      <c r="BU14" s="65"/>
      <c r="BV14" s="65"/>
      <c r="BW14" s="65"/>
      <c r="BX14" s="60"/>
      <c r="BY14" s="61" t="str">
        <f>IF(Q14=0,"",IF(BX14=0,"",(BX14/Q14)))</f>
        <v/>
      </c>
      <c r="BZ14" s="58"/>
      <c r="CA14" s="62" t="str">
        <f>IFERROR(BZ14/BX14,"-")</f>
        <v>-</v>
      </c>
      <c r="CB14" s="63"/>
      <c r="CC14" s="64" t="str">
        <f>IFERROR(CB14/BX14,"-")</f>
        <v>-</v>
      </c>
      <c r="CD14" s="65"/>
      <c r="CE14" s="65"/>
      <c r="CF14" s="65"/>
      <c r="CG14" s="60"/>
      <c r="CH14" s="61" t="str">
        <f>IF(Q14=0,"",IF(CG14=0,"",(CG14/Q14)))</f>
        <v/>
      </c>
      <c r="CI14" s="58"/>
      <c r="CJ14" s="62" t="str">
        <f>IFERROR(CI14/CG14,"-")</f>
        <v>-</v>
      </c>
      <c r="CK14" s="63"/>
      <c r="CL14" s="64" t="str">
        <f>IFERROR(CK14/CG14,"-")</f>
        <v>-</v>
      </c>
      <c r="CM14" s="65"/>
      <c r="CN14" s="65"/>
      <c r="CO14" s="65"/>
      <c r="CP14" s="66">
        <v>0</v>
      </c>
      <c r="CQ14" s="63">
        <v>0</v>
      </c>
      <c r="CR14" s="63"/>
      <c r="CS14" s="63"/>
      <c r="CT14" s="67" t="str">
        <f>IF(AND(CR14=0,CS14=0),"",IF(AND(CR14&lt;=100000,CS14&lt;=100000),"",IF(CR14/CQ14&gt;0.7,"男高",IF(CS14/CQ14&gt;0.7,"女高",""))))</f>
        <v/>
      </c>
    </row>
    <row r="15" spans="1:99">
      <c r="A15" s="28"/>
      <c r="B15" s="184" t="s">
        <v>69</v>
      </c>
      <c r="C15" s="184"/>
      <c r="D15" s="184"/>
      <c r="E15" s="184"/>
      <c r="F15" s="184"/>
      <c r="G15" s="184" t="s">
        <v>62</v>
      </c>
      <c r="H15" s="34"/>
      <c r="I15" s="34"/>
      <c r="J15" s="70"/>
      <c r="K15" s="178"/>
      <c r="L15" s="32">
        <v>0</v>
      </c>
      <c r="M15" s="32">
        <v>0</v>
      </c>
      <c r="N15" s="29">
        <v>0</v>
      </c>
      <c r="O15" s="21">
        <v>0</v>
      </c>
      <c r="P15" s="21">
        <v>0</v>
      </c>
      <c r="Q15" s="21">
        <f>O15+P15</f>
        <v>0</v>
      </c>
      <c r="R15" s="30" t="str">
        <f>IFERROR(Q15/N15,"-")</f>
        <v>-</v>
      </c>
      <c r="S15" s="30">
        <v>0</v>
      </c>
      <c r="T15" s="21">
        <v>0</v>
      </c>
      <c r="U15" s="30" t="str">
        <f>IFERROR(T15/(Q15),"-")</f>
        <v>-</v>
      </c>
      <c r="V15" s="23"/>
      <c r="W15" s="23">
        <v>0</v>
      </c>
      <c r="X15" s="23" t="str">
        <f>IF(Q15=0,"-",W15/Q15)</f>
        <v>-</v>
      </c>
      <c r="Y15" s="183">
        <v>0</v>
      </c>
      <c r="Z15" s="183" t="str">
        <f>IFERROR(Y15/Q15,"-")</f>
        <v>-</v>
      </c>
      <c r="AA15" s="183" t="str">
        <f>IFERROR(Y15/W15,"-")</f>
        <v>-</v>
      </c>
      <c r="AB15" s="183"/>
      <c r="AC15" s="31"/>
      <c r="AD15" s="56"/>
      <c r="AE15" s="58"/>
      <c r="AF15" s="59" t="str">
        <f>IF(Q15=0,"",IF(AE15=0,"",(AE15/Q15)))</f>
        <v/>
      </c>
      <c r="AG15" s="58"/>
      <c r="AH15" s="62" t="str">
        <f>IFERROR(AG15/AE15,"-")</f>
        <v>-</v>
      </c>
      <c r="AI15" s="63"/>
      <c r="AJ15" s="64" t="str">
        <f>IFERROR(AI15/AE15,"-")</f>
        <v>-</v>
      </c>
      <c r="AK15" s="65"/>
      <c r="AL15" s="65"/>
      <c r="AM15" s="65"/>
      <c r="AN15" s="58"/>
      <c r="AO15" s="59" t="str">
        <f>IF(Q15=0,"",IF(AN15=0,"",(AN15/Q15)))</f>
        <v/>
      </c>
      <c r="AP15" s="58"/>
      <c r="AQ15" s="62" t="str">
        <f>IFERROR(AP15/AN15,"-")</f>
        <v>-</v>
      </c>
      <c r="AR15" s="63"/>
      <c r="AS15" s="64" t="str">
        <f>IFERROR(AR15/AN15,"-")</f>
        <v>-</v>
      </c>
      <c r="AT15" s="65"/>
      <c r="AU15" s="65"/>
      <c r="AV15" s="65"/>
      <c r="AW15" s="58"/>
      <c r="AX15" s="59" t="str">
        <f>IF(Q15=0,"",IF(AW15=0,"",(AW15/Q15)))</f>
        <v/>
      </c>
      <c r="AY15" s="58"/>
      <c r="AZ15" s="62" t="str">
        <f>IFERROR(AY15/AW15,"-")</f>
        <v>-</v>
      </c>
      <c r="BA15" s="63"/>
      <c r="BB15" s="64" t="str">
        <f>IFERROR(BA15/AW15,"-")</f>
        <v>-</v>
      </c>
      <c r="BC15" s="65"/>
      <c r="BD15" s="65"/>
      <c r="BE15" s="65"/>
      <c r="BF15" s="58"/>
      <c r="BG15" s="59" t="str">
        <f>IF(Q15=0,"",IF(BF15=0,"",(BF15/Q15)))</f>
        <v/>
      </c>
      <c r="BH15" s="58"/>
      <c r="BI15" s="62" t="str">
        <f>IFERROR(BH15/BF15,"-")</f>
        <v>-</v>
      </c>
      <c r="BJ15" s="63"/>
      <c r="BK15" s="64" t="str">
        <f>IFERROR(BJ15/BF15,"-")</f>
        <v>-</v>
      </c>
      <c r="BL15" s="65"/>
      <c r="BM15" s="65"/>
      <c r="BN15" s="65"/>
      <c r="BO15" s="60"/>
      <c r="BP15" s="61" t="str">
        <f>IF(Q15=0,"",IF(BO15=0,"",(BO15/Q15)))</f>
        <v/>
      </c>
      <c r="BQ15" s="58"/>
      <c r="BR15" s="62" t="str">
        <f>IFERROR(BQ15/BO15,"-")</f>
        <v>-</v>
      </c>
      <c r="BS15" s="63"/>
      <c r="BT15" s="64" t="str">
        <f>IFERROR(BS15/BO15,"-")</f>
        <v>-</v>
      </c>
      <c r="BU15" s="65"/>
      <c r="BV15" s="65"/>
      <c r="BW15" s="65"/>
      <c r="BX15" s="60"/>
      <c r="BY15" s="61" t="str">
        <f>IF(Q15=0,"",IF(BX15=0,"",(BX15/Q15)))</f>
        <v/>
      </c>
      <c r="BZ15" s="58"/>
      <c r="CA15" s="62" t="str">
        <f>IFERROR(BZ15/BX15,"-")</f>
        <v>-</v>
      </c>
      <c r="CB15" s="63"/>
      <c r="CC15" s="64" t="str">
        <f>IFERROR(CB15/BX15,"-")</f>
        <v>-</v>
      </c>
      <c r="CD15" s="65"/>
      <c r="CE15" s="65"/>
      <c r="CF15" s="65"/>
      <c r="CG15" s="60"/>
      <c r="CH15" s="61" t="str">
        <f>IF(Q15=0,"",IF(CG15=0,"",(CG15/Q15)))</f>
        <v/>
      </c>
      <c r="CI15" s="58"/>
      <c r="CJ15" s="62" t="str">
        <f>IFERROR(CI15/CG15,"-")</f>
        <v>-</v>
      </c>
      <c r="CK15" s="63"/>
      <c r="CL15" s="64" t="str">
        <f>IFERROR(CK15/CG15,"-")</f>
        <v>-</v>
      </c>
      <c r="CM15" s="65"/>
      <c r="CN15" s="65"/>
      <c r="CO15" s="65"/>
      <c r="CP15" s="66">
        <v>0</v>
      </c>
      <c r="CQ15" s="63">
        <v>0</v>
      </c>
      <c r="CR15" s="63"/>
      <c r="CS15" s="63"/>
      <c r="CT15" s="67" t="str">
        <f>IF(AND(CR15=0,CS15=0),"",IF(AND(CR15&lt;=100000,CS15&lt;=100000),"",IF(CR15/CQ15&gt;0.7,"男高",IF(CS15/CQ15&gt;0.7,"女高",""))))</f>
        <v/>
      </c>
    </row>
    <row r="16" spans="1:99">
      <c r="A16" s="19"/>
      <c r="B16" s="184" t="s">
        <v>70</v>
      </c>
      <c r="C16" s="184"/>
      <c r="D16" s="184"/>
      <c r="E16" s="184"/>
      <c r="F16" s="184"/>
      <c r="G16" s="184" t="s">
        <v>64</v>
      </c>
      <c r="H16" s="37"/>
      <c r="I16" s="37"/>
      <c r="J16" s="37"/>
      <c r="K16" s="179"/>
      <c r="L16" s="38">
        <v>40</v>
      </c>
      <c r="M16" s="38">
        <v>23</v>
      </c>
      <c r="N16" s="38">
        <v>19</v>
      </c>
      <c r="O16" s="38">
        <v>4</v>
      </c>
      <c r="P16" s="38">
        <v>1</v>
      </c>
      <c r="Q16" s="38">
        <f>O16+P16</f>
        <v>5</v>
      </c>
      <c r="R16" s="39">
        <f>IFERROR(Q16/N16,"-")</f>
        <v>0.26315789473684</v>
      </c>
      <c r="S16" s="73">
        <v>0</v>
      </c>
      <c r="T16" s="73">
        <v>0</v>
      </c>
      <c r="U16" s="39">
        <f>IFERROR(T16/(Q16),"-")</f>
        <v>0</v>
      </c>
      <c r="V16" s="40"/>
      <c r="W16" s="41">
        <v>0</v>
      </c>
      <c r="X16" s="39">
        <f>IF(Q16=0,"-",W16/Q16)</f>
        <v>0</v>
      </c>
      <c r="Y16" s="179">
        <v>0</v>
      </c>
      <c r="Z16" s="179">
        <f>IFERROR(Y16/Q16,"-")</f>
        <v>0</v>
      </c>
      <c r="AA16" s="179" t="str">
        <f>IFERROR(Y16/W16,"-")</f>
        <v>-</v>
      </c>
      <c r="AB16" s="179"/>
      <c r="AC16" s="42"/>
      <c r="AD16" s="55"/>
      <c r="AE16" s="57"/>
      <c r="AF16" s="57">
        <f>IF(Q16=0,"",IF(AE16=0,"",(AE16/Q16)))</f>
        <v>0</v>
      </c>
      <c r="AG16" s="57"/>
      <c r="AH16" s="57" t="str">
        <f>IFERROR(AG16/AE16,"-")</f>
        <v>-</v>
      </c>
      <c r="AI16" s="57"/>
      <c r="AJ16" s="57" t="str">
        <f>IFERROR(AI16/AE16,"-")</f>
        <v>-</v>
      </c>
      <c r="AK16" s="57"/>
      <c r="AL16" s="57"/>
      <c r="AM16" s="57"/>
      <c r="AN16" s="57"/>
      <c r="AO16" s="57">
        <f>IF(Q16=0,"",IF(AN16=0,"",(AN16/Q16)))</f>
        <v>0</v>
      </c>
      <c r="AP16" s="57"/>
      <c r="AQ16" s="57" t="str">
        <f>IFERROR(AP16/AN16,"-")</f>
        <v>-</v>
      </c>
      <c r="AR16" s="57"/>
      <c r="AS16" s="57" t="str">
        <f>IFERROR(AR16/AN16,"-")</f>
        <v>-</v>
      </c>
      <c r="AT16" s="57"/>
      <c r="AU16" s="57"/>
      <c r="AV16" s="57"/>
      <c r="AW16" s="57"/>
      <c r="AX16" s="57">
        <f>IF(Q16=0,"",IF(AW16=0,"",(AW16/Q16)))</f>
        <v>0</v>
      </c>
      <c r="AY16" s="57"/>
      <c r="AZ16" s="57" t="str">
        <f>IFERROR(AY16/AW16,"-")</f>
        <v>-</v>
      </c>
      <c r="BA16" s="57"/>
      <c r="BB16" s="57" t="str">
        <f>IFERROR(BA16/AW16,"-")</f>
        <v>-</v>
      </c>
      <c r="BC16" s="57"/>
      <c r="BD16" s="57"/>
      <c r="BE16" s="57"/>
      <c r="BF16" s="57"/>
      <c r="BG16" s="57">
        <f>IF(Q16=0,"",IF(BF16=0,"",(BF16/Q16)))</f>
        <v>0</v>
      </c>
      <c r="BH16" s="57"/>
      <c r="BI16" s="57" t="str">
        <f>IFERROR(BH16/BF16,"-")</f>
        <v>-</v>
      </c>
      <c r="BJ16" s="57"/>
      <c r="BK16" s="57" t="str">
        <f>IFERROR(BJ16/BF16,"-")</f>
        <v>-</v>
      </c>
      <c r="BL16" s="57"/>
      <c r="BM16" s="57"/>
      <c r="BN16" s="57"/>
      <c r="BO16" s="57">
        <v>2</v>
      </c>
      <c r="BP16" s="57">
        <f>IF(Q16=0,"",IF(BO16=0,"",(BO16/Q16)))</f>
        <v>0.4</v>
      </c>
      <c r="BQ16" s="57"/>
      <c r="BR16" s="57">
        <f>IFERROR(BQ16/BO16,"-")</f>
        <v>0</v>
      </c>
      <c r="BS16" s="57"/>
      <c r="BT16" s="57">
        <f>IFERROR(BS16/BO16,"-")</f>
        <v>0</v>
      </c>
      <c r="BU16" s="57"/>
      <c r="BV16" s="57"/>
      <c r="BW16" s="57"/>
      <c r="BX16" s="57">
        <v>2</v>
      </c>
      <c r="BY16" s="57">
        <f>IF(Q16=0,"",IF(BX16=0,"",(BX16/Q16)))</f>
        <v>0.4</v>
      </c>
      <c r="BZ16" s="57"/>
      <c r="CA16" s="57">
        <f>IFERROR(BZ16/BX16,"-")</f>
        <v>0</v>
      </c>
      <c r="CB16" s="57"/>
      <c r="CC16" s="57">
        <f>IFERROR(CB16/BX16,"-")</f>
        <v>0</v>
      </c>
      <c r="CD16" s="57"/>
      <c r="CE16" s="57"/>
      <c r="CF16" s="57"/>
      <c r="CG16" s="57">
        <v>1</v>
      </c>
      <c r="CH16" s="57">
        <f>IF(Q16=0,"",IF(CG16=0,"",(CG16/Q16)))</f>
        <v>0.2</v>
      </c>
      <c r="CI16" s="57"/>
      <c r="CJ16" s="57">
        <f>IFERROR(CI16/CG16,"-")</f>
        <v>0</v>
      </c>
      <c r="CK16" s="57"/>
      <c r="CL16" s="57">
        <f>IFERROR(CK16/CG16,"-")</f>
        <v>0</v>
      </c>
      <c r="CM16" s="57"/>
      <c r="CN16" s="57"/>
      <c r="CO16" s="57"/>
      <c r="CP16" s="57">
        <v>0</v>
      </c>
      <c r="CQ16" s="57">
        <v>0</v>
      </c>
      <c r="CR16" s="57"/>
      <c r="CS16" s="57"/>
      <c r="CT16" s="57" t="str">
        <f>IF(AND(CR16=0,CS16=0),"",IF(AND(CR16&lt;=100000,CS16&lt;=100000),"",IF(CR16/CQ16&gt;0.7,"男高",IF(CS16/CQ16&gt;0.7,"女高",""))))</f>
        <v/>
      </c>
    </row>
    <row r="17" spans="1:99">
      <c r="B17" s="184" t="s">
        <v>71</v>
      </c>
      <c r="C17" s="184"/>
      <c r="D17" s="184"/>
      <c r="E17" s="184"/>
      <c r="F17" s="184"/>
      <c r="G17" s="184" t="s">
        <v>64</v>
      </c>
      <c r="H17" s="69"/>
      <c r="I17" s="69"/>
      <c r="J17" s="69"/>
      <c r="L17" s="69">
        <v>137</v>
      </c>
      <c r="M17" s="69">
        <v>85</v>
      </c>
      <c r="N17" s="69">
        <v>141</v>
      </c>
      <c r="O17" s="69">
        <v>23</v>
      </c>
      <c r="P17" s="69">
        <v>0</v>
      </c>
      <c r="Q17" s="69">
        <f>O17+P17</f>
        <v>23</v>
      </c>
      <c r="R17" s="69">
        <f>IFERROR(Q17/N17,"-")</f>
        <v>0.16312056737589</v>
      </c>
      <c r="S17" s="69">
        <v>10</v>
      </c>
      <c r="T17" s="69">
        <v>3</v>
      </c>
      <c r="U17" s="69">
        <f>IFERROR(T17/(Q17),"-")</f>
        <v>0.1304347826087</v>
      </c>
      <c r="W17" s="69">
        <v>7</v>
      </c>
      <c r="X17" s="69">
        <f>IF(Q17=0,"-",W17/Q17)</f>
        <v>0.30434782608696</v>
      </c>
      <c r="Y17" s="69">
        <v>106560</v>
      </c>
      <c r="Z17" s="69">
        <f>IFERROR(Y17/Q17,"-")</f>
        <v>4633.0434782609</v>
      </c>
      <c r="AA17" s="69">
        <f>IFERROR(Y17/W17,"-")</f>
        <v>15222.857142857</v>
      </c>
      <c r="AE17" s="69">
        <v>1</v>
      </c>
      <c r="AF17" s="69">
        <f>IF(Q17=0,"",IF(AE17=0,"",(AE17/Q17)))</f>
        <v>0.043478260869565</v>
      </c>
      <c r="AG17" s="69"/>
      <c r="AH17" s="69">
        <f>IFERROR(AG17/AE17,"-")</f>
        <v>0</v>
      </c>
      <c r="AI17" s="69"/>
      <c r="AJ17" s="69">
        <f>IFERROR(AI17/AE17,"-")</f>
        <v>0</v>
      </c>
      <c r="AK17" s="69"/>
      <c r="AL17" s="69"/>
      <c r="AM17" s="69"/>
      <c r="AN17" s="69">
        <v>1</v>
      </c>
      <c r="AO17" s="69">
        <f>IF(Q17=0,"",IF(AN17=0,"",(AN17/Q17)))</f>
        <v>0.043478260869565</v>
      </c>
      <c r="AP17" s="69"/>
      <c r="AQ17" s="69">
        <f>IFERROR(AP17/AN17,"-")</f>
        <v>0</v>
      </c>
      <c r="AR17" s="69"/>
      <c r="AS17" s="69">
        <f>IFERROR(AR17/AN17,"-")</f>
        <v>0</v>
      </c>
      <c r="AT17" s="69"/>
      <c r="AU17" s="69"/>
      <c r="AV17" s="69"/>
      <c r="AW17" s="69">
        <v>6</v>
      </c>
      <c r="AX17" s="69">
        <f>IF(Q17=0,"",IF(AW17=0,"",(AW17/Q17)))</f>
        <v>0.26086956521739</v>
      </c>
      <c r="AY17" s="69">
        <v>1</v>
      </c>
      <c r="AZ17" s="69">
        <f>IFERROR(AY17/AW17,"-")</f>
        <v>0.16666666666667</v>
      </c>
      <c r="BA17" s="69">
        <v>18000</v>
      </c>
      <c r="BB17" s="69">
        <f>IFERROR(BA17/AW17,"-")</f>
        <v>3000</v>
      </c>
      <c r="BC17" s="69"/>
      <c r="BD17" s="69"/>
      <c r="BE17" s="69">
        <v>1</v>
      </c>
      <c r="BF17" s="69">
        <v>3</v>
      </c>
      <c r="BG17" s="69">
        <f>IF(Q17=0,"",IF(BF17=0,"",(BF17/Q17)))</f>
        <v>0.1304347826087</v>
      </c>
      <c r="BH17" s="69">
        <v>1</v>
      </c>
      <c r="BI17" s="69">
        <f>IFERROR(BH17/BF17,"-")</f>
        <v>0.33333333333333</v>
      </c>
      <c r="BJ17" s="69">
        <v>5000</v>
      </c>
      <c r="BK17" s="69">
        <f>IFERROR(BJ17/BF17,"-")</f>
        <v>1666.6666666667</v>
      </c>
      <c r="BL17" s="69">
        <v>1</v>
      </c>
      <c r="BM17" s="69"/>
      <c r="BN17" s="69"/>
      <c r="BO17" s="69">
        <v>7</v>
      </c>
      <c r="BP17" s="69">
        <f>IF(Q17=0,"",IF(BO17=0,"",(BO17/Q17)))</f>
        <v>0.30434782608696</v>
      </c>
      <c r="BQ17" s="69">
        <v>2</v>
      </c>
      <c r="BR17" s="69">
        <f>IFERROR(BQ17/BO17,"-")</f>
        <v>0.28571428571429</v>
      </c>
      <c r="BS17" s="69">
        <v>8000</v>
      </c>
      <c r="BT17" s="69">
        <f>IFERROR(BS17/BO17,"-")</f>
        <v>1142.8571428571</v>
      </c>
      <c r="BU17" s="69">
        <v>2</v>
      </c>
      <c r="BV17" s="69"/>
      <c r="BW17" s="69"/>
      <c r="BX17" s="69">
        <v>4</v>
      </c>
      <c r="BY17" s="69">
        <f>IF(Q17=0,"",IF(BX17=0,"",(BX17/Q17)))</f>
        <v>0.17391304347826</v>
      </c>
      <c r="BZ17" s="69">
        <v>2</v>
      </c>
      <c r="CA17" s="69">
        <f>IFERROR(BZ17/BX17,"-")</f>
        <v>0.5</v>
      </c>
      <c r="CB17" s="69">
        <v>36000</v>
      </c>
      <c r="CC17" s="69">
        <f>IFERROR(CB17/BX17,"-")</f>
        <v>9000</v>
      </c>
      <c r="CD17" s="69"/>
      <c r="CE17" s="69">
        <v>1</v>
      </c>
      <c r="CF17" s="69">
        <v>1</v>
      </c>
      <c r="CG17" s="69">
        <v>1</v>
      </c>
      <c r="CH17" s="69">
        <f>IF(Q17=0,"",IF(CG17=0,"",(CG17/Q17)))</f>
        <v>0.043478260869565</v>
      </c>
      <c r="CI17" s="69">
        <v>1</v>
      </c>
      <c r="CJ17" s="69">
        <f>IFERROR(CI17/CG17,"-")</f>
        <v>1</v>
      </c>
      <c r="CK17" s="69">
        <v>59560</v>
      </c>
      <c r="CL17" s="69">
        <f>IFERROR(CK17/CG17,"-")</f>
        <v>59560</v>
      </c>
      <c r="CM17" s="69"/>
      <c r="CN17" s="69"/>
      <c r="CO17" s="69">
        <v>1</v>
      </c>
      <c r="CP17" s="69">
        <v>7</v>
      </c>
      <c r="CQ17" s="69">
        <v>106560</v>
      </c>
      <c r="CR17" s="69">
        <v>59560</v>
      </c>
      <c r="CS17" s="69"/>
      <c r="CT17" s="69" t="str">
        <f>IF(AND(CR17=0,CS17=0),"",IF(AND(CR17&lt;=100000,CS17&lt;=100000),"",IF(CR17/CQ17&gt;0.7,"男高",IF(CS17/CQ17&gt;0.7,"女高",""))))</f>
        <v/>
      </c>
    </row>
    <row r="20" spans="1:99">
      <c r="A20" s="69">
        <f>AC20</f>
        <v>0.39905882352941</v>
      </c>
      <c r="H20" s="69" t="s">
        <v>72</v>
      </c>
      <c r="K20" s="69">
        <f>SUM(K6:K19)</f>
        <v>1530000</v>
      </c>
      <c r="L20" s="69">
        <f>SUM(L6:L19)</f>
        <v>657</v>
      </c>
      <c r="M20" s="69">
        <f>SUM(M6:M19)</f>
        <v>321</v>
      </c>
      <c r="N20" s="69">
        <f>SUM(N6:N19)</f>
        <v>450</v>
      </c>
      <c r="O20" s="69">
        <f>SUM(O6:O19)</f>
        <v>166</v>
      </c>
      <c r="P20" s="69">
        <f>SUM(P6:P19)</f>
        <v>3</v>
      </c>
      <c r="Q20" s="69">
        <f>SUM(Q6:Q19)</f>
        <v>169</v>
      </c>
      <c r="R20" s="69">
        <f>IFERROR(Q20/N20,"-")</f>
        <v>0.37555555555556</v>
      </c>
      <c r="S20" s="69">
        <f>SUM(S6:S19)</f>
        <v>27</v>
      </c>
      <c r="T20" s="69">
        <f>SUM(T6:T19)</f>
        <v>20</v>
      </c>
      <c r="U20" s="69">
        <f>IFERROR(S20/Q20,"-")</f>
        <v>0.15976331360947</v>
      </c>
      <c r="V20" s="69">
        <f>IFERROR(K20/Q20,"-")</f>
        <v>9053.2544378698</v>
      </c>
      <c r="W20" s="69">
        <f>SUM(W6:W19)</f>
        <v>21</v>
      </c>
      <c r="X20" s="69">
        <f>IFERROR(W20/Q20,"-")</f>
        <v>0.12426035502959</v>
      </c>
      <c r="Y20" s="69">
        <f>SUM(Y6:Y19)</f>
        <v>610560</v>
      </c>
      <c r="Z20" s="69">
        <f>IFERROR(Y20/Q20,"-")</f>
        <v>3612.7810650888</v>
      </c>
      <c r="AA20" s="69">
        <f>IFERROR(Y20/W20,"-")</f>
        <v>29074.285714286</v>
      </c>
      <c r="AB20" s="69">
        <f>Y20-K20</f>
        <v>-919440</v>
      </c>
      <c r="AC20" s="69">
        <f>Y20/K20</f>
        <v>0.39905882352941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3"/>
    <mergeCell ref="K10:K13"/>
    <mergeCell ref="V10:V13"/>
    <mergeCell ref="AB10:AB13"/>
    <mergeCell ref="AC10:AC13"/>
    <mergeCell ref="A14:A17"/>
    <mergeCell ref="K14:K17"/>
    <mergeCell ref="V14:V17"/>
    <mergeCell ref="AB14:AB17"/>
    <mergeCell ref="AC14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30.625" customWidth="true" style="69"/>
    <col min="5" max="5" width="8.25" customWidth="true" style="69"/>
    <col min="6" max="6" width="33.5" customWidth="true" style="69"/>
    <col min="7" max="7" width="12.25" customWidth="true" style="69"/>
    <col min="8" max="8" width="10.875" customWidth="true" style="69"/>
    <col min="9" max="9" width="10.875" customWidth="true" style="69"/>
    <col min="10" max="10" width="10.875" customWidth="true" style="69"/>
    <col min="11" max="11" width="10.375" customWidth="true" style="69"/>
    <col min="12" max="12" width="10.375" customWidth="true" style="69"/>
    <col min="13" max="13" width="10.375" customWidth="true" style="69"/>
    <col min="14" max="14" width="10.375" customWidth="true" style="69"/>
    <col min="15" max="15" width="7.375" customWidth="true" style="69"/>
    <col min="16" max="16" width="9" customWidth="true" style="69"/>
    <col min="17" max="17" width="9" customWidth="true" style="69"/>
    <col min="18" max="18" width="6.75" customWidth="true" style="69"/>
    <col min="19" max="19" width="7.875" customWidth="true" style="69"/>
    <col min="20" max="20" width="10" customWidth="true" style="69"/>
    <col min="21" max="21" width="9" customWidth="true" style="69"/>
    <col min="22" max="22" width="9" customWidth="true" style="69"/>
    <col min="23" max="23" width="12.375" customWidth="true" style="69"/>
    <col min="24" max="24" width="9" customWidth="true" style="69"/>
    <col min="25" max="25" width="9" customWidth="true" style="69"/>
    <col min="26" max="26" width="9" customWidth="true" style="69"/>
    <col min="27" max="27" width="9" customWidth="true" style="69"/>
    <col min="28" max="28" width="9" customWidth="true" style="69"/>
    <col min="29" max="29" width="9" customWidth="true" style="69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</cols>
  <sheetData>
    <row r="2" spans="1:95" customHeight="1" ht="13.5">
      <c r="A2" s="22" t="s">
        <v>0</v>
      </c>
      <c r="B2" s="25" t="s">
        <v>1</v>
      </c>
      <c r="C2" s="25"/>
      <c r="F2" s="72"/>
      <c r="G2" s="72"/>
      <c r="H2" s="72"/>
      <c r="I2" s="72"/>
      <c r="J2" s="72"/>
      <c r="K2" s="52"/>
      <c r="L2" s="52" t="s">
        <v>2</v>
      </c>
      <c r="M2" s="52"/>
      <c r="N2" s="52"/>
      <c r="O2" s="52" t="s">
        <v>3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5" t="s">
        <v>73</v>
      </c>
      <c r="B3" s="36"/>
      <c r="C3" s="36"/>
      <c r="D3" s="36"/>
      <c r="E3" s="36"/>
      <c r="F3" s="68"/>
      <c r="G3" s="52"/>
      <c r="H3" s="52"/>
      <c r="I3" s="140" t="s">
        <v>9</v>
      </c>
      <c r="J3" s="141"/>
      <c r="K3" s="25"/>
      <c r="L3" s="25"/>
      <c r="M3" s="25"/>
      <c r="N3" s="25"/>
      <c r="O3" s="25"/>
      <c r="P3" s="25"/>
      <c r="Q3" s="25"/>
      <c r="R3" s="25"/>
      <c r="S3" s="25"/>
      <c r="T3" s="25"/>
      <c r="U3" s="52"/>
      <c r="V3" s="52"/>
      <c r="W3" s="52"/>
      <c r="X3" s="52"/>
      <c r="Y3" s="52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4"/>
      <c r="B4" s="7" t="s">
        <v>19</v>
      </c>
      <c r="C4" s="7" t="s">
        <v>20</v>
      </c>
      <c r="D4" s="7" t="s">
        <v>74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3"/>
      <c r="Z4" s="43" t="s">
        <v>47</v>
      </c>
      <c r="AA4" s="43" t="s">
        <v>48</v>
      </c>
      <c r="AB4" s="43" t="s">
        <v>49</v>
      </c>
      <c r="AC4" s="43" t="s">
        <v>41</v>
      </c>
      <c r="AD4" s="43" t="s">
        <v>50</v>
      </c>
      <c r="AE4" s="43" t="s">
        <v>51</v>
      </c>
      <c r="AF4" s="43" t="s">
        <v>52</v>
      </c>
      <c r="AG4" s="43" t="s">
        <v>53</v>
      </c>
      <c r="AH4" s="43" t="s">
        <v>54</v>
      </c>
      <c r="AI4" s="44" t="s">
        <v>47</v>
      </c>
      <c r="AJ4" s="44" t="s">
        <v>48</v>
      </c>
      <c r="AK4" s="44" t="s">
        <v>49</v>
      </c>
      <c r="AL4" s="44" t="s">
        <v>41</v>
      </c>
      <c r="AM4" s="44" t="s">
        <v>50</v>
      </c>
      <c r="AN4" s="44" t="s">
        <v>51</v>
      </c>
      <c r="AO4" s="44" t="s">
        <v>52</v>
      </c>
      <c r="AP4" s="44" t="s">
        <v>53</v>
      </c>
      <c r="AQ4" s="44" t="s">
        <v>54</v>
      </c>
      <c r="AR4" s="45" t="s">
        <v>47</v>
      </c>
      <c r="AS4" s="45" t="s">
        <v>48</v>
      </c>
      <c r="AT4" s="45" t="s">
        <v>49</v>
      </c>
      <c r="AU4" s="45" t="s">
        <v>41</v>
      </c>
      <c r="AV4" s="45" t="s">
        <v>50</v>
      </c>
      <c r="AW4" s="45" t="s">
        <v>51</v>
      </c>
      <c r="AX4" s="45" t="s">
        <v>52</v>
      </c>
      <c r="AY4" s="45" t="s">
        <v>53</v>
      </c>
      <c r="AZ4" s="45" t="s">
        <v>54</v>
      </c>
      <c r="BA4" s="46" t="s">
        <v>47</v>
      </c>
      <c r="BB4" s="46" t="s">
        <v>48</v>
      </c>
      <c r="BC4" s="46" t="s">
        <v>49</v>
      </c>
      <c r="BD4" s="46" t="s">
        <v>41</v>
      </c>
      <c r="BE4" s="46" t="s">
        <v>50</v>
      </c>
      <c r="BF4" s="46" t="s">
        <v>51</v>
      </c>
      <c r="BG4" s="46" t="s">
        <v>52</v>
      </c>
      <c r="BH4" s="46" t="s">
        <v>53</v>
      </c>
      <c r="BI4" s="46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47" t="s">
        <v>47</v>
      </c>
      <c r="BT4" s="47" t="s">
        <v>48</v>
      </c>
      <c r="BU4" s="47" t="s">
        <v>49</v>
      </c>
      <c r="BV4" s="47" t="s">
        <v>41</v>
      </c>
      <c r="BW4" s="47" t="s">
        <v>50</v>
      </c>
      <c r="BX4" s="47" t="s">
        <v>51</v>
      </c>
      <c r="BY4" s="47" t="s">
        <v>52</v>
      </c>
      <c r="BZ4" s="47" t="s">
        <v>53</v>
      </c>
      <c r="CA4" s="47" t="s">
        <v>54</v>
      </c>
      <c r="CB4" s="48" t="s">
        <v>47</v>
      </c>
      <c r="CC4" s="48" t="s">
        <v>48</v>
      </c>
      <c r="CD4" s="48" t="s">
        <v>49</v>
      </c>
      <c r="CE4" s="48" t="s">
        <v>41</v>
      </c>
      <c r="CF4" s="48" t="s">
        <v>50</v>
      </c>
      <c r="CG4" s="48" t="s">
        <v>51</v>
      </c>
      <c r="CH4" s="48" t="s">
        <v>52</v>
      </c>
      <c r="CI4" s="48" t="s">
        <v>53</v>
      </c>
      <c r="CJ4" s="48" t="s">
        <v>54</v>
      </c>
      <c r="CK4" s="153"/>
      <c r="CL4" s="156"/>
      <c r="CM4" s="49" t="s">
        <v>55</v>
      </c>
      <c r="CN4" s="49" t="s">
        <v>56</v>
      </c>
      <c r="CO4" s="150"/>
    </row>
    <row r="5" spans="1:95">
      <c r="A5" s="19"/>
      <c r="B5" s="26"/>
      <c r="C5" s="26"/>
      <c r="D5" s="24"/>
      <c r="E5" s="24"/>
      <c r="F5" s="24"/>
      <c r="G5" s="33"/>
      <c r="H5" s="175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0"/>
      <c r="U5" s="180"/>
      <c r="V5" s="180"/>
      <c r="W5" s="180"/>
      <c r="X5" s="10"/>
      <c r="Y5" s="54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5">
      <c r="A6" s="75">
        <f>X6</f>
        <v>3.0909853470829</v>
      </c>
      <c r="B6" s="184" t="s">
        <v>75</v>
      </c>
      <c r="C6" s="184" t="s">
        <v>76</v>
      </c>
      <c r="D6" s="184"/>
      <c r="E6" s="184"/>
      <c r="F6" s="87" t="s">
        <v>77</v>
      </c>
      <c r="G6" s="87" t="s">
        <v>78</v>
      </c>
      <c r="H6" s="176">
        <v>1363824</v>
      </c>
      <c r="I6" s="76">
        <v>2002</v>
      </c>
      <c r="J6" s="76">
        <v>0</v>
      </c>
      <c r="K6" s="76">
        <v>42379</v>
      </c>
      <c r="L6" s="90">
        <v>519</v>
      </c>
      <c r="M6" s="77">
        <f>IFERROR(L6/K6,"-")</f>
        <v>0.012246631586399</v>
      </c>
      <c r="N6" s="76">
        <v>66</v>
      </c>
      <c r="O6" s="76">
        <v>171</v>
      </c>
      <c r="P6" s="77">
        <f>IFERROR(N6/(L6),"-")</f>
        <v>0.1271676300578</v>
      </c>
      <c r="Q6" s="78">
        <f>IFERROR(H6/SUM(L6:L6),"-")</f>
        <v>2627.7919075145</v>
      </c>
      <c r="R6" s="79">
        <v>98</v>
      </c>
      <c r="S6" s="77">
        <f>IF(L6=0,"-",R6/L6)</f>
        <v>0.1888246628131</v>
      </c>
      <c r="T6" s="181">
        <v>4215560</v>
      </c>
      <c r="U6" s="182">
        <f>IFERROR(T6/L6,"-")</f>
        <v>8122.4662813102</v>
      </c>
      <c r="V6" s="182">
        <f>IFERROR(T6/R6,"-")</f>
        <v>43015.918367347</v>
      </c>
      <c r="W6" s="176">
        <f>SUM(T6:T6)-SUM(H6:H6)</f>
        <v>2851736</v>
      </c>
      <c r="X6" s="80">
        <f>SUM(T6:T6)/SUM(H6:H6)</f>
        <v>3.0909853470829</v>
      </c>
      <c r="Y6" s="74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>
        <v>1</v>
      </c>
      <c r="AJ6" s="98">
        <f>IF(L6=0,"",IF(AI6=0,"",(AI6/L6)))</f>
        <v>0.0019267822736031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1</v>
      </c>
      <c r="AS6" s="104">
        <f>IF(L6=0,"",IF(AR6=0,"",(AR6/L6)))</f>
        <v>0.0019267822736031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12</v>
      </c>
      <c r="BB6" s="110">
        <f>IF(L6=0,"",IF(BA6=0,"",(BA6/L6)))</f>
        <v>0.023121387283237</v>
      </c>
      <c r="BC6" s="109"/>
      <c r="BD6" s="111">
        <f>IFERROR(BC6/BA6,"-")</f>
        <v>0</v>
      </c>
      <c r="BE6" s="112"/>
      <c r="BF6" s="113">
        <f>IFERROR(BE6/BA6,"-")</f>
        <v>0</v>
      </c>
      <c r="BG6" s="114"/>
      <c r="BH6" s="114"/>
      <c r="BI6" s="114"/>
      <c r="BJ6" s="116">
        <v>179</v>
      </c>
      <c r="BK6" s="117">
        <f>IF(L6=0,"",IF(BJ6=0,"",(BJ6/L6)))</f>
        <v>0.34489402697495</v>
      </c>
      <c r="BL6" s="118">
        <v>34</v>
      </c>
      <c r="BM6" s="119">
        <f>IFERROR(BL6/BJ6,"-")</f>
        <v>0.18994413407821</v>
      </c>
      <c r="BN6" s="120">
        <v>938560</v>
      </c>
      <c r="BO6" s="121">
        <f>IFERROR(BN6/BJ6,"-")</f>
        <v>5243.3519553073</v>
      </c>
      <c r="BP6" s="122">
        <v>19</v>
      </c>
      <c r="BQ6" s="122">
        <v>8</v>
      </c>
      <c r="BR6" s="122">
        <v>7</v>
      </c>
      <c r="BS6" s="123">
        <v>235</v>
      </c>
      <c r="BT6" s="124">
        <f>IF(L6=0,"",IF(BS6=0,"",(BS6/L6)))</f>
        <v>0.45279383429672</v>
      </c>
      <c r="BU6" s="125">
        <v>45</v>
      </c>
      <c r="BV6" s="126">
        <f>IFERROR(BU6/BS6,"-")</f>
        <v>0.19148936170213</v>
      </c>
      <c r="BW6" s="127">
        <v>1422000</v>
      </c>
      <c r="BX6" s="128">
        <f>IFERROR(BW6/BS6,"-")</f>
        <v>6051.0638297872</v>
      </c>
      <c r="BY6" s="129">
        <v>13</v>
      </c>
      <c r="BZ6" s="129">
        <v>11</v>
      </c>
      <c r="CA6" s="129">
        <v>21</v>
      </c>
      <c r="CB6" s="130">
        <v>91</v>
      </c>
      <c r="CC6" s="131">
        <f>IF(L6=0,"",IF(CB6=0,"",(CB6/L6)))</f>
        <v>0.17533718689788</v>
      </c>
      <c r="CD6" s="132">
        <v>19</v>
      </c>
      <c r="CE6" s="133">
        <f>IFERROR(CD6/CB6,"-")</f>
        <v>0.20879120879121</v>
      </c>
      <c r="CF6" s="134">
        <v>1855000</v>
      </c>
      <c r="CG6" s="135">
        <f>IFERROR(CF6/CB6,"-")</f>
        <v>20384.615384615</v>
      </c>
      <c r="CH6" s="136">
        <v>4</v>
      </c>
      <c r="CI6" s="136">
        <v>4</v>
      </c>
      <c r="CJ6" s="136">
        <v>11</v>
      </c>
      <c r="CK6" s="137">
        <v>98</v>
      </c>
      <c r="CL6" s="138">
        <v>4215560</v>
      </c>
      <c r="CM6" s="138">
        <v>930000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5" t="str">
        <f>X7</f>
        <v>0</v>
      </c>
      <c r="B7" s="184" t="s">
        <v>79</v>
      </c>
      <c r="C7" s="184" t="s">
        <v>76</v>
      </c>
      <c r="D7" s="184"/>
      <c r="E7" s="184"/>
      <c r="F7" s="87" t="s">
        <v>80</v>
      </c>
      <c r="G7" s="87" t="s">
        <v>78</v>
      </c>
      <c r="H7" s="176">
        <v>0</v>
      </c>
      <c r="I7" s="76">
        <v>1</v>
      </c>
      <c r="J7" s="76">
        <v>0</v>
      </c>
      <c r="K7" s="76">
        <v>6</v>
      </c>
      <c r="L7" s="90">
        <v>1</v>
      </c>
      <c r="M7" s="77">
        <f>IFERROR(L7/K7,"-")</f>
        <v>0.16666666666667</v>
      </c>
      <c r="N7" s="76">
        <v>0</v>
      </c>
      <c r="O7" s="76">
        <v>0</v>
      </c>
      <c r="P7" s="77">
        <f>IFERROR(N7/(L7),"-")</f>
        <v>0</v>
      </c>
      <c r="Q7" s="78">
        <f>IFERROR(H7/SUM(L7:L7),"-")</f>
        <v>0</v>
      </c>
      <c r="R7" s="79">
        <v>0</v>
      </c>
      <c r="S7" s="77">
        <f>IF(L7=0,"-",R7/L7)</f>
        <v>0</v>
      </c>
      <c r="T7" s="181"/>
      <c r="U7" s="182">
        <f>IFERROR(T7/L7,"-")</f>
        <v>0</v>
      </c>
      <c r="V7" s="182" t="str">
        <f>IFERROR(T7/R7,"-")</f>
        <v>-</v>
      </c>
      <c r="W7" s="176">
        <f>SUM(T7:T7)-SUM(H7:H7)</f>
        <v>0</v>
      </c>
      <c r="X7" s="80" t="str">
        <f>SUM(T7:T7)/SUM(H7:H7)</f>
        <v>0</v>
      </c>
      <c r="Y7" s="74"/>
      <c r="Z7" s="91"/>
      <c r="AA7" s="92">
        <f>IF(L7=0,"",IF(Z7=0,"",(Z7/L7)))</f>
        <v>0</v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>
        <f>IF(L7=0,"",IF(AI7=0,"",(AI7/L7)))</f>
        <v>0</v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>
        <f>IF(L7=0,"",IF(AR7=0,"",(AR7/L7)))</f>
        <v>0</v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>
        <v>1</v>
      </c>
      <c r="BB7" s="110">
        <f>IF(L7=0,"",IF(BA7=0,"",(BA7/L7)))</f>
        <v>1</v>
      </c>
      <c r="BC7" s="109"/>
      <c r="BD7" s="111">
        <f>IFERROR(BC7/BA7,"-")</f>
        <v>0</v>
      </c>
      <c r="BE7" s="112"/>
      <c r="BF7" s="113">
        <f>IFERROR(BE7/BA7,"-")</f>
        <v>0</v>
      </c>
      <c r="BG7" s="114"/>
      <c r="BH7" s="114"/>
      <c r="BI7" s="114"/>
      <c r="BJ7" s="116"/>
      <c r="BK7" s="117">
        <f>IF(L7=0,"",IF(BJ7=0,"",(BJ7/L7)))</f>
        <v>0</v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>
        <f>IF(L7=0,"",IF(BS7=0,"",(BS7/L7)))</f>
        <v>0</v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>
        <f>IF(L7=0,"",IF(CB7=0,"",(CB7/L7)))</f>
        <v>0</v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28"/>
      <c r="B8" s="84"/>
      <c r="C8" s="84"/>
      <c r="D8" s="85"/>
      <c r="E8" s="86"/>
      <c r="F8" s="87"/>
      <c r="G8" s="87"/>
      <c r="H8" s="177"/>
      <c r="I8" s="32"/>
      <c r="J8" s="32"/>
      <c r="K8" s="29"/>
      <c r="L8" s="29"/>
      <c r="M8" s="31"/>
      <c r="N8" s="31"/>
      <c r="O8" s="29"/>
      <c r="P8" s="31"/>
      <c r="Q8" s="23"/>
      <c r="R8" s="23"/>
      <c r="S8" s="23"/>
      <c r="T8" s="183"/>
      <c r="U8" s="183"/>
      <c r="V8" s="183"/>
      <c r="W8" s="183"/>
      <c r="X8" s="31"/>
      <c r="Y8" s="54"/>
      <c r="Z8" s="58"/>
      <c r="AA8" s="59"/>
      <c r="AB8" s="58"/>
      <c r="AC8" s="62"/>
      <c r="AD8" s="63"/>
      <c r="AE8" s="64"/>
      <c r="AF8" s="65"/>
      <c r="AG8" s="65"/>
      <c r="AH8" s="65"/>
      <c r="AI8" s="58"/>
      <c r="AJ8" s="59"/>
      <c r="AK8" s="58"/>
      <c r="AL8" s="62"/>
      <c r="AM8" s="63"/>
      <c r="AN8" s="64"/>
      <c r="AO8" s="65"/>
      <c r="AP8" s="65"/>
      <c r="AQ8" s="65"/>
      <c r="AR8" s="58"/>
      <c r="AS8" s="59"/>
      <c r="AT8" s="58"/>
      <c r="AU8" s="62"/>
      <c r="AV8" s="63"/>
      <c r="AW8" s="64"/>
      <c r="AX8" s="65"/>
      <c r="AY8" s="65"/>
      <c r="AZ8" s="65"/>
      <c r="BA8" s="58"/>
      <c r="BB8" s="59"/>
      <c r="BC8" s="58"/>
      <c r="BD8" s="62"/>
      <c r="BE8" s="63"/>
      <c r="BF8" s="64"/>
      <c r="BG8" s="65"/>
      <c r="BH8" s="65"/>
      <c r="BI8" s="65"/>
      <c r="BJ8" s="60"/>
      <c r="BK8" s="61"/>
      <c r="BL8" s="58"/>
      <c r="BM8" s="62"/>
      <c r="BN8" s="63"/>
      <c r="BO8" s="64"/>
      <c r="BP8" s="65"/>
      <c r="BQ8" s="65"/>
      <c r="BR8" s="65"/>
      <c r="BS8" s="60"/>
      <c r="BT8" s="61"/>
      <c r="BU8" s="58"/>
      <c r="BV8" s="62"/>
      <c r="BW8" s="63"/>
      <c r="BX8" s="64"/>
      <c r="BY8" s="65"/>
      <c r="BZ8" s="65"/>
      <c r="CA8" s="65"/>
      <c r="CB8" s="60"/>
      <c r="CC8" s="61"/>
      <c r="CD8" s="58"/>
      <c r="CE8" s="62"/>
      <c r="CF8" s="63"/>
      <c r="CG8" s="64"/>
      <c r="CH8" s="65"/>
      <c r="CI8" s="65"/>
      <c r="CJ8" s="65"/>
      <c r="CK8" s="66"/>
      <c r="CL8" s="63"/>
      <c r="CM8" s="63"/>
      <c r="CN8" s="63"/>
      <c r="CO8" s="67"/>
    </row>
    <row r="9" spans="1:95">
      <c r="A9" s="28"/>
      <c r="B9" s="35"/>
      <c r="C9" s="35"/>
      <c r="D9" s="29"/>
      <c r="E9" s="29"/>
      <c r="F9" s="34"/>
      <c r="G9" s="70"/>
      <c r="H9" s="178"/>
      <c r="I9" s="32"/>
      <c r="J9" s="32"/>
      <c r="K9" s="29"/>
      <c r="L9" s="29"/>
      <c r="M9" s="31"/>
      <c r="N9" s="31"/>
      <c r="O9" s="29"/>
      <c r="P9" s="31"/>
      <c r="Q9" s="23"/>
      <c r="R9" s="23"/>
      <c r="S9" s="23"/>
      <c r="T9" s="183"/>
      <c r="U9" s="183"/>
      <c r="V9" s="183"/>
      <c r="W9" s="183"/>
      <c r="X9" s="31"/>
      <c r="Y9" s="56"/>
      <c r="Z9" s="58"/>
      <c r="AA9" s="59"/>
      <c r="AB9" s="58"/>
      <c r="AC9" s="62"/>
      <c r="AD9" s="63"/>
      <c r="AE9" s="64"/>
      <c r="AF9" s="65"/>
      <c r="AG9" s="65"/>
      <c r="AH9" s="65"/>
      <c r="AI9" s="58"/>
      <c r="AJ9" s="59"/>
      <c r="AK9" s="58"/>
      <c r="AL9" s="62"/>
      <c r="AM9" s="63"/>
      <c r="AN9" s="64"/>
      <c r="AO9" s="65"/>
      <c r="AP9" s="65"/>
      <c r="AQ9" s="65"/>
      <c r="AR9" s="58"/>
      <c r="AS9" s="59"/>
      <c r="AT9" s="58"/>
      <c r="AU9" s="62"/>
      <c r="AV9" s="63"/>
      <c r="AW9" s="64"/>
      <c r="AX9" s="65"/>
      <c r="AY9" s="65"/>
      <c r="AZ9" s="65"/>
      <c r="BA9" s="58"/>
      <c r="BB9" s="59"/>
      <c r="BC9" s="58"/>
      <c r="BD9" s="62"/>
      <c r="BE9" s="63"/>
      <c r="BF9" s="64"/>
      <c r="BG9" s="65"/>
      <c r="BH9" s="65"/>
      <c r="BI9" s="65"/>
      <c r="BJ9" s="60"/>
      <c r="BK9" s="61"/>
      <c r="BL9" s="58"/>
      <c r="BM9" s="62"/>
      <c r="BN9" s="63"/>
      <c r="BO9" s="64"/>
      <c r="BP9" s="65"/>
      <c r="BQ9" s="65"/>
      <c r="BR9" s="65"/>
      <c r="BS9" s="60"/>
      <c r="BT9" s="61"/>
      <c r="BU9" s="58"/>
      <c r="BV9" s="62"/>
      <c r="BW9" s="63"/>
      <c r="BX9" s="64"/>
      <c r="BY9" s="65"/>
      <c r="BZ9" s="65"/>
      <c r="CA9" s="65"/>
      <c r="CB9" s="60"/>
      <c r="CC9" s="61"/>
      <c r="CD9" s="58"/>
      <c r="CE9" s="62"/>
      <c r="CF9" s="63"/>
      <c r="CG9" s="64"/>
      <c r="CH9" s="65"/>
      <c r="CI9" s="65"/>
      <c r="CJ9" s="65"/>
      <c r="CK9" s="66"/>
      <c r="CL9" s="63"/>
      <c r="CM9" s="63"/>
      <c r="CN9" s="63"/>
      <c r="CO9" s="67"/>
    </row>
    <row r="10" spans="1:95">
      <c r="A10" s="19">
        <f>Z10</f>
        <v/>
      </c>
      <c r="B10" s="38"/>
      <c r="C10" s="38"/>
      <c r="D10" s="38"/>
      <c r="E10" s="38"/>
      <c r="F10" s="37" t="s">
        <v>81</v>
      </c>
      <c r="G10" s="37"/>
      <c r="H10" s="179"/>
      <c r="I10" s="38">
        <f>SUM(I6:I9)</f>
        <v>2003</v>
      </c>
      <c r="J10" s="38">
        <f>SUM(J6:J9)</f>
        <v>0</v>
      </c>
      <c r="K10" s="38">
        <f>SUM(K6:K9)</f>
        <v>42385</v>
      </c>
      <c r="L10" s="38">
        <f>SUM(L6:L9)</f>
        <v>520</v>
      </c>
      <c r="M10" s="39">
        <f>IFERROR(L10/K10,"-")</f>
        <v>0.012268491211514</v>
      </c>
      <c r="N10" s="73">
        <f>SUM(N6:N9)</f>
        <v>66</v>
      </c>
      <c r="O10" s="73">
        <f>SUM(O6:O9)</f>
        <v>171</v>
      </c>
      <c r="P10" s="39">
        <f>IFERROR(N10/L10,"-")</f>
        <v>0.12692307692308</v>
      </c>
      <c r="Q10" s="40">
        <f>IFERROR(H10/L10,"-")</f>
        <v>0</v>
      </c>
      <c r="R10" s="41">
        <f>SUM(R6:R9)</f>
        <v>98</v>
      </c>
      <c r="S10" s="39">
        <f>IFERROR(R10/L10,"-")</f>
        <v>0.18846153846154</v>
      </c>
      <c r="T10" s="179">
        <f>SUM(T6:T9)</f>
        <v>4215560</v>
      </c>
      <c r="U10" s="179">
        <f>IFERROR(T10/L10,"-")</f>
        <v>8106.8461538462</v>
      </c>
      <c r="V10" s="179">
        <f>IFERROR(T10/R10,"-")</f>
        <v>43015.918367347</v>
      </c>
      <c r="W10" s="179">
        <f>T10-H10</f>
        <v>4215560</v>
      </c>
      <c r="X10" s="42" t="str">
        <f>T10/H10</f>
        <v>0</v>
      </c>
      <c r="Y10" s="55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