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<sst xmlns="http://schemas.openxmlformats.org/spreadsheetml/2006/main" uniqueCount="93">
  <si>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</si>
  <si>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</si>
  <si>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</si>
  <si>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</si>
  <si>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</si>
  <si>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</si>
  <si>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</si>
  <si>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</si>
  <si>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</si>
  <si>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</si>
  <si>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</si>
  <si>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</si>
  <si>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</si>
  <si>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</si>
  <si>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</si>
  <si>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</si>
  <si>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</si>
  <si>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</si>
  <si>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</si>
  <si>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</si>
  <si>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</si>
  <si>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</si>
  <si>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</si>
  <si>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</si>
  <si>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</si>
  <si>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</si>
  <si>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</si>
  <si>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</si>
  <si>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</si>
  <si>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</si>
  <si>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</si>
  <si>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</si>
  <si>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</si>
  <si>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</si>
  <si>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</si>
  <si>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</si>
  <si>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</si>
  <si>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</si>
  <si>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</si>
  <si>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</si>
  <si>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</si>
  <si>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</si>
  <si>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</si>
  <si>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</si>
  <si>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</si>
  <si>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</si>
  <si>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</si>
  <si>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</si>
  <si>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</si>
  <si>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</si>
  <si>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</si>
  <si>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</si>
  <si>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</si>
  <si>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</si>
  <si>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</si>
  <si>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</si>
  <si>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</si>
  <si>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ht418</t>
  </si>
  <si>
    <t>lp02</t>
  </si>
  <si>
    <t>おまとめパック</t>
  </si>
  <si>
    <t>6月01日(土)</t>
  </si>
  <si>
    <t>ln_tk007</t>
  </si>
  <si>
    <t>line</t>
  </si>
  <si>
    <t>ht419</t>
  </si>
  <si>
    <t>空電</t>
  </si>
  <si>
    <t>ht420</t>
  </si>
  <si>
    <t>ht427</t>
  </si>
  <si>
    <t>lp03</t>
  </si>
  <si>
    <t>おまとめパック2</t>
  </si>
  <si>
    <t>ln_tk010</t>
  </si>
  <si>
    <t>ht428</t>
  </si>
  <si>
    <t>ht429</t>
  </si>
  <si>
    <t>雑誌 TOTAL</t>
  </si>
  <si>
    <t>●DVD 広告</t>
  </si>
  <si>
    <t>ln_akn003</t>
  </si>
  <si>
    <t>アドライヴ</t>
  </si>
  <si>
    <t>文友舎</t>
  </si>
  <si>
    <t>DVD漫画たかし_LINE版</t>
  </si>
  <si>
    <t>毎月売</t>
  </si>
  <si>
    <t>EXCITING MAX!SPECIAL</t>
  </si>
  <si>
    <t>DVD袋裏1C+コンテンツ枠</t>
  </si>
  <si>
    <t>6月11日(火)</t>
  </si>
  <si>
    <t>pk291</t>
  </si>
  <si>
    <t>DVD TOTAL</t>
  </si>
  <si>
    <t>●リスティング 広告</t>
  </si>
  <si>
    <t>UA</t>
  </si>
  <si>
    <t>adyd</t>
  </si>
  <si>
    <t>ADIT</t>
  </si>
  <si>
    <t>YDN（ディスプレイ広告）</t>
  </si>
  <si>
    <t>6/1～6/30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</si>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</sst>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1.4657407407407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188" t="s">
        <v>60</v>
      </c>
      <c r="K10" s="179">
        <v>1080000</v>
      </c>
      <c r="L10" s="79">
        <v>25</v>
      </c>
      <c r="M10" s="79">
        <v>0</v>
      </c>
      <c r="N10" s="79">
        <v>74</v>
      </c>
      <c r="O10" s="91">
        <v>5</v>
      </c>
      <c r="P10" s="92">
        <v>0</v>
      </c>
      <c r="Q10" s="93">
        <f>O10+P10</f>
        <v>5</v>
      </c>
      <c r="R10" s="80">
        <f>IFERROR(Q10/N10,"-")</f>
        <v>0.067567567567568</v>
      </c>
      <c r="S10" s="79">
        <v>0</v>
      </c>
      <c r="T10" s="79">
        <v>1</v>
      </c>
      <c r="U10" s="80">
        <f>IFERROR(T10/(Q10),"-")</f>
        <v>0.2</v>
      </c>
      <c r="V10" s="81">
        <f>IFERROR(K10/SUM(Q10:Q13),"-")</f>
        <v>5901.6393442623</v>
      </c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>
        <f>SUM(Y10:Y13)-SUM(K10:K13)</f>
        <v>503000</v>
      </c>
      <c r="AC10" s="83">
        <f>SUM(Y10:Y13)/SUM(K10:K13)</f>
        <v>1.4657407407407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0.6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0.2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62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110</v>
      </c>
      <c r="P11" s="92">
        <v>0</v>
      </c>
      <c r="Q11" s="93">
        <f>O11+P11</f>
        <v>110</v>
      </c>
      <c r="R11" s="80" t="str">
        <f>IFERROR(Q11/N11,"-")</f>
        <v>-</v>
      </c>
      <c r="S11" s="79">
        <v>5</v>
      </c>
      <c r="T11" s="79">
        <v>6</v>
      </c>
      <c r="U11" s="80">
        <f>IFERROR(T11/(Q11),"-")</f>
        <v>0.054545454545455</v>
      </c>
      <c r="V11" s="81"/>
      <c r="W11" s="82">
        <v>3</v>
      </c>
      <c r="X11" s="80">
        <f>IF(Q11=0,"-",W11/Q11)</f>
        <v>0.027272727272727</v>
      </c>
      <c r="Y11" s="184">
        <v>224000</v>
      </c>
      <c r="Z11" s="185">
        <f>IFERROR(Y11/Q11,"-")</f>
        <v>2036.3636363636</v>
      </c>
      <c r="AA11" s="185">
        <f>IFERROR(Y11/W11,"-")</f>
        <v>74666.666666667</v>
      </c>
      <c r="AB11" s="179"/>
      <c r="AC11" s="83"/>
      <c r="AD11" s="77"/>
      <c r="AE11" s="94">
        <v>6</v>
      </c>
      <c r="AF11" s="95">
        <f>IF(Q11=0,"",IF(AE11=0,"",(AE11/Q11)))</f>
        <v>0.054545454545455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29</v>
      </c>
      <c r="AO11" s="101">
        <f>IF(Q11=0,"",IF(AN11=0,"",(AN11/Q11)))</f>
        <v>0.26363636363636</v>
      </c>
      <c r="AP11" s="100">
        <v>1</v>
      </c>
      <c r="AQ11" s="102">
        <f>IFERROR(AP11/AN11,"-")</f>
        <v>0.03448275862069</v>
      </c>
      <c r="AR11" s="103">
        <v>8000</v>
      </c>
      <c r="AS11" s="104">
        <f>IFERROR(AR11/AN11,"-")</f>
        <v>275.86206896552</v>
      </c>
      <c r="AT11" s="105"/>
      <c r="AU11" s="105">
        <v>1</v>
      </c>
      <c r="AV11" s="105"/>
      <c r="AW11" s="106">
        <v>14</v>
      </c>
      <c r="AX11" s="107">
        <f>IF(Q11=0,"",IF(AW11=0,"",(AW11/Q11)))</f>
        <v>0.12727272727273</v>
      </c>
      <c r="AY11" s="106">
        <v>1</v>
      </c>
      <c r="AZ11" s="108">
        <f>IFERROR(AY11/AW11,"-")</f>
        <v>0.071428571428571</v>
      </c>
      <c r="BA11" s="109">
        <v>3000</v>
      </c>
      <c r="BB11" s="110">
        <f>IFERROR(BA11/AW11,"-")</f>
        <v>214.28571428571</v>
      </c>
      <c r="BC11" s="111">
        <v>1</v>
      </c>
      <c r="BD11" s="111"/>
      <c r="BE11" s="111"/>
      <c r="BF11" s="112">
        <v>17</v>
      </c>
      <c r="BG11" s="113">
        <f>IF(Q11=0,"",IF(BF11=0,"",(BF11/Q11)))</f>
        <v>0.15454545454545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29</v>
      </c>
      <c r="BP11" s="120">
        <f>IF(Q11=0,"",IF(BO11=0,"",(BO11/Q11)))</f>
        <v>0.26363636363636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13</v>
      </c>
      <c r="BY11" s="127">
        <f>IF(Q11=0,"",IF(BX11=0,"",(BX11/Q11)))</f>
        <v>0.11818181818182</v>
      </c>
      <c r="BZ11" s="128">
        <v>2</v>
      </c>
      <c r="CA11" s="129">
        <f>IFERROR(BZ11/BX11,"-")</f>
        <v>0.15384615384615</v>
      </c>
      <c r="CB11" s="130">
        <v>213000</v>
      </c>
      <c r="CC11" s="131">
        <f>IFERROR(CB11/BX11,"-")</f>
        <v>16384.615384615</v>
      </c>
      <c r="CD11" s="132">
        <v>1</v>
      </c>
      <c r="CE11" s="132"/>
      <c r="CF11" s="132">
        <v>1</v>
      </c>
      <c r="CG11" s="133">
        <v>2</v>
      </c>
      <c r="CH11" s="134">
        <f>IF(Q11=0,"",IF(CG11=0,"",(CG11/Q11)))</f>
        <v>0.018181818181818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224000</v>
      </c>
      <c r="CR11" s="141">
        <v>210000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7" t="s">
        <v>63</v>
      </c>
      <c r="C12" s="187"/>
      <c r="D12" s="187"/>
      <c r="E12" s="187"/>
      <c r="F12" s="187"/>
      <c r="G12" s="187" t="s">
        <v>64</v>
      </c>
      <c r="H12" s="90"/>
      <c r="I12" s="90"/>
      <c r="J12" s="90"/>
      <c r="K12" s="179"/>
      <c r="L12" s="79">
        <v>149</v>
      </c>
      <c r="M12" s="79">
        <v>84</v>
      </c>
      <c r="N12" s="79">
        <v>77</v>
      </c>
      <c r="O12" s="91">
        <v>21</v>
      </c>
      <c r="P12" s="92">
        <v>1</v>
      </c>
      <c r="Q12" s="93">
        <f>O12+P12</f>
        <v>22</v>
      </c>
      <c r="R12" s="80">
        <f>IFERROR(Q12/N12,"-")</f>
        <v>0.28571428571429</v>
      </c>
      <c r="S12" s="79">
        <v>3</v>
      </c>
      <c r="T12" s="79">
        <v>3</v>
      </c>
      <c r="U12" s="80">
        <f>IFERROR(T12/(Q12),"-")</f>
        <v>0.13636363636364</v>
      </c>
      <c r="V12" s="81"/>
      <c r="W12" s="82">
        <v>2</v>
      </c>
      <c r="X12" s="80">
        <f>IF(Q12=0,"-",W12/Q12)</f>
        <v>0.090909090909091</v>
      </c>
      <c r="Y12" s="184">
        <v>13000</v>
      </c>
      <c r="Z12" s="185">
        <f>IFERROR(Y12/Q12,"-")</f>
        <v>590.90909090909</v>
      </c>
      <c r="AA12" s="185">
        <f>IFERROR(Y12/W12,"-")</f>
        <v>6500</v>
      </c>
      <c r="AB12" s="179"/>
      <c r="AC12" s="83"/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3</v>
      </c>
      <c r="AO12" s="101">
        <f>IF(Q12=0,"",IF(AN12=0,"",(AN12/Q12)))</f>
        <v>0.13636363636364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3</v>
      </c>
      <c r="AX12" s="107">
        <f>IF(Q12=0,"",IF(AW12=0,"",(AW12/Q12)))</f>
        <v>0.13636363636364</v>
      </c>
      <c r="AY12" s="106">
        <v>1</v>
      </c>
      <c r="AZ12" s="108">
        <f>IFERROR(AY12/AW12,"-")</f>
        <v>0.33333333333333</v>
      </c>
      <c r="BA12" s="109">
        <v>5000</v>
      </c>
      <c r="BB12" s="110">
        <f>IFERROR(BA12/AW12,"-")</f>
        <v>1666.6666666667</v>
      </c>
      <c r="BC12" s="111">
        <v>1</v>
      </c>
      <c r="BD12" s="111"/>
      <c r="BE12" s="111"/>
      <c r="BF12" s="112">
        <v>4</v>
      </c>
      <c r="BG12" s="113">
        <f>IF(Q12=0,"",IF(BF12=0,"",(BF12/Q12)))</f>
        <v>0.18181818181818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8</v>
      </c>
      <c r="BP12" s="120">
        <f>IF(Q12=0,"",IF(BO12=0,"",(BO12/Q12)))</f>
        <v>0.36363636363636</v>
      </c>
      <c r="BQ12" s="121">
        <v>1</v>
      </c>
      <c r="BR12" s="122">
        <f>IFERROR(BQ12/BO12,"-")</f>
        <v>0.125</v>
      </c>
      <c r="BS12" s="123">
        <v>8000</v>
      </c>
      <c r="BT12" s="124">
        <f>IFERROR(BS12/BO12,"-")</f>
        <v>1000</v>
      </c>
      <c r="BU12" s="125"/>
      <c r="BV12" s="125">
        <v>1</v>
      </c>
      <c r="BW12" s="125"/>
      <c r="BX12" s="126">
        <v>2</v>
      </c>
      <c r="BY12" s="127">
        <f>IF(Q12=0,"",IF(BX12=0,"",(BX12/Q12)))</f>
        <v>0.090909090909091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2</v>
      </c>
      <c r="CH12" s="134">
        <f>IF(Q12=0,"",IF(CG12=0,"",(CG12/Q12)))</f>
        <v>0.090909090909091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13000</v>
      </c>
      <c r="CR12" s="141">
        <v>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65</v>
      </c>
      <c r="C13" s="187"/>
      <c r="D13" s="187"/>
      <c r="E13" s="187"/>
      <c r="F13" s="187"/>
      <c r="G13" s="187" t="s">
        <v>64</v>
      </c>
      <c r="H13" s="90"/>
      <c r="I13" s="90"/>
      <c r="J13" s="90"/>
      <c r="K13" s="179"/>
      <c r="L13" s="79">
        <v>317</v>
      </c>
      <c r="M13" s="79">
        <v>179</v>
      </c>
      <c r="N13" s="79">
        <v>276</v>
      </c>
      <c r="O13" s="91">
        <v>46</v>
      </c>
      <c r="P13" s="92">
        <v>0</v>
      </c>
      <c r="Q13" s="93">
        <f>O13+P13</f>
        <v>46</v>
      </c>
      <c r="R13" s="80">
        <f>IFERROR(Q13/N13,"-")</f>
        <v>0.16666666666667</v>
      </c>
      <c r="S13" s="79">
        <v>14</v>
      </c>
      <c r="T13" s="79">
        <v>12</v>
      </c>
      <c r="U13" s="80">
        <f>IFERROR(T13/(Q13),"-")</f>
        <v>0.26086956521739</v>
      </c>
      <c r="V13" s="81"/>
      <c r="W13" s="82">
        <v>11</v>
      </c>
      <c r="X13" s="80">
        <f>IF(Q13=0,"-",W13/Q13)</f>
        <v>0.23913043478261</v>
      </c>
      <c r="Y13" s="184">
        <v>1346000</v>
      </c>
      <c r="Z13" s="185">
        <f>IFERROR(Y13/Q13,"-")</f>
        <v>29260.869565217</v>
      </c>
      <c r="AA13" s="185">
        <f>IFERROR(Y13/W13,"-")</f>
        <v>122363.63636364</v>
      </c>
      <c r="AB13" s="179"/>
      <c r="AC13" s="83"/>
      <c r="AD13" s="77"/>
      <c r="AE13" s="94">
        <v>1</v>
      </c>
      <c r="AF13" s="95">
        <f>IF(Q13=0,"",IF(AE13=0,"",(AE13/Q13)))</f>
        <v>0.021739130434783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7</v>
      </c>
      <c r="AO13" s="101">
        <f>IF(Q13=0,"",IF(AN13=0,"",(AN13/Q13)))</f>
        <v>0.15217391304348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2</v>
      </c>
      <c r="AX13" s="107">
        <f>IF(Q13=0,"",IF(AW13=0,"",(AW13/Q13)))</f>
        <v>0.043478260869565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5</v>
      </c>
      <c r="BG13" s="113">
        <f>IF(Q13=0,"",IF(BF13=0,"",(BF13/Q13)))</f>
        <v>0.10869565217391</v>
      </c>
      <c r="BH13" s="112">
        <v>1</v>
      </c>
      <c r="BI13" s="114">
        <f>IFERROR(BH13/BF13,"-")</f>
        <v>0.2</v>
      </c>
      <c r="BJ13" s="115">
        <v>80000</v>
      </c>
      <c r="BK13" s="116">
        <f>IFERROR(BJ13/BF13,"-")</f>
        <v>16000</v>
      </c>
      <c r="BL13" s="117"/>
      <c r="BM13" s="117"/>
      <c r="BN13" s="117">
        <v>1</v>
      </c>
      <c r="BO13" s="119">
        <v>15</v>
      </c>
      <c r="BP13" s="120">
        <f>IF(Q13=0,"",IF(BO13=0,"",(BO13/Q13)))</f>
        <v>0.32608695652174</v>
      </c>
      <c r="BQ13" s="121">
        <v>3</v>
      </c>
      <c r="BR13" s="122">
        <f>IFERROR(BQ13/BO13,"-")</f>
        <v>0.2</v>
      </c>
      <c r="BS13" s="123">
        <v>82000</v>
      </c>
      <c r="BT13" s="124">
        <f>IFERROR(BS13/BO13,"-")</f>
        <v>5466.6666666667</v>
      </c>
      <c r="BU13" s="125">
        <v>1</v>
      </c>
      <c r="BV13" s="125"/>
      <c r="BW13" s="125">
        <v>2</v>
      </c>
      <c r="BX13" s="126">
        <v>13</v>
      </c>
      <c r="BY13" s="127">
        <f>IF(Q13=0,"",IF(BX13=0,"",(BX13/Q13)))</f>
        <v>0.28260869565217</v>
      </c>
      <c r="BZ13" s="128">
        <v>6</v>
      </c>
      <c r="CA13" s="129">
        <f>IFERROR(BZ13/BX13,"-")</f>
        <v>0.46153846153846</v>
      </c>
      <c r="CB13" s="130">
        <v>374000</v>
      </c>
      <c r="CC13" s="131">
        <f>IFERROR(CB13/BX13,"-")</f>
        <v>28769.230769231</v>
      </c>
      <c r="CD13" s="132">
        <v>1</v>
      </c>
      <c r="CE13" s="132"/>
      <c r="CF13" s="132">
        <v>5</v>
      </c>
      <c r="CG13" s="133">
        <v>3</v>
      </c>
      <c r="CH13" s="134">
        <f>IF(Q13=0,"",IF(CG13=0,"",(CG13/Q13)))</f>
        <v>0.065217391304348</v>
      </c>
      <c r="CI13" s="135">
        <v>1</v>
      </c>
      <c r="CJ13" s="136">
        <f>IFERROR(CI13/CG13,"-")</f>
        <v>0.33333333333333</v>
      </c>
      <c r="CK13" s="137">
        <v>815000</v>
      </c>
      <c r="CL13" s="138">
        <f>IFERROR(CK13/CG13,"-")</f>
        <v>271666.66666667</v>
      </c>
      <c r="CM13" s="139"/>
      <c r="CN13" s="139"/>
      <c r="CO13" s="139">
        <v>1</v>
      </c>
      <c r="CP13" s="140">
        <v>11</v>
      </c>
      <c r="CQ13" s="141">
        <v>1346000</v>
      </c>
      <c r="CR13" s="141">
        <v>815000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>
        <f>AC14</f>
        <v>1.6688888888889</v>
      </c>
      <c r="B14" s="187" t="s">
        <v>66</v>
      </c>
      <c r="C14" s="187"/>
      <c r="D14" s="187"/>
      <c r="E14" s="187"/>
      <c r="F14" s="187"/>
      <c r="G14" s="187" t="s">
        <v>67</v>
      </c>
      <c r="H14" s="90" t="s">
        <v>68</v>
      </c>
      <c r="I14" s="90"/>
      <c r="J14" s="188" t="s">
        <v>60</v>
      </c>
      <c r="K14" s="180">
        <v>450000</v>
      </c>
      <c r="L14" s="34">
        <v>0</v>
      </c>
      <c r="M14" s="34">
        <v>0</v>
      </c>
      <c r="N14" s="31">
        <v>0</v>
      </c>
      <c r="O14" s="23">
        <v>0</v>
      </c>
      <c r="P14" s="23">
        <v>0</v>
      </c>
      <c r="Q14" s="23">
        <f>O14+P14</f>
        <v>0</v>
      </c>
      <c r="R14" s="32" t="str">
        <f>IFERROR(Q14/N14,"-")</f>
        <v>-</v>
      </c>
      <c r="S14" s="32">
        <v>0</v>
      </c>
      <c r="T14" s="23">
        <v>0</v>
      </c>
      <c r="U14" s="32" t="str">
        <f>IFERROR(T14/(Q14),"-")</f>
        <v>-</v>
      </c>
      <c r="V14" s="25">
        <f>IFERROR(K14/SUM(Q14:Q17),"-")</f>
        <v>3781.512605042</v>
      </c>
      <c r="W14" s="25">
        <v>0</v>
      </c>
      <c r="X14" s="25" t="str">
        <f>IF(Q14=0,"-",W14/Q14)</f>
        <v>-</v>
      </c>
      <c r="Y14" s="186">
        <v>0</v>
      </c>
      <c r="Z14" s="186" t="str">
        <f>IFERROR(Y14/Q14,"-")</f>
        <v>-</v>
      </c>
      <c r="AA14" s="186" t="str">
        <f>IFERROR(Y14/W14,"-")</f>
        <v>-</v>
      </c>
      <c r="AB14" s="186">
        <f>SUM(Y14:Y17)-SUM(K14:K17)</f>
        <v>301000</v>
      </c>
      <c r="AC14" s="33">
        <f>SUM(Y14:Y17)/SUM(K14:K17)</f>
        <v>1.6688888888889</v>
      </c>
      <c r="AD14" s="57"/>
      <c r="AE14" s="61"/>
      <c r="AF14" s="62" t="str">
        <f>IF(Q14=0,"",IF(AE14=0,"",(AE14/Q14)))</f>
        <v/>
      </c>
      <c r="AG14" s="61"/>
      <c r="AH14" s="65" t="str">
        <f>IFERROR(AG14/AE14,"-")</f>
        <v>-</v>
      </c>
      <c r="AI14" s="66"/>
      <c r="AJ14" s="67" t="str">
        <f>IFERROR(AI14/AE14,"-")</f>
        <v>-</v>
      </c>
      <c r="AK14" s="68"/>
      <c r="AL14" s="68"/>
      <c r="AM14" s="68"/>
      <c r="AN14" s="61"/>
      <c r="AO14" s="62" t="str">
        <f>IF(Q14=0,"",IF(AN14=0,"",(AN14/Q14)))</f>
        <v/>
      </c>
      <c r="AP14" s="61"/>
      <c r="AQ14" s="65" t="str">
        <f>IFERROR(AP14/AN14,"-")</f>
        <v>-</v>
      </c>
      <c r="AR14" s="66"/>
      <c r="AS14" s="67" t="str">
        <f>IFERROR(AR14/AN14,"-")</f>
        <v>-</v>
      </c>
      <c r="AT14" s="68"/>
      <c r="AU14" s="68"/>
      <c r="AV14" s="68"/>
      <c r="AW14" s="61"/>
      <c r="AX14" s="62" t="str">
        <f>IF(Q14=0,"",IF(AW14=0,"",(AW14/Q14)))</f>
        <v/>
      </c>
      <c r="AY14" s="61"/>
      <c r="AZ14" s="65" t="str">
        <f>IFERROR(AY14/AW14,"-")</f>
        <v>-</v>
      </c>
      <c r="BA14" s="66"/>
      <c r="BB14" s="67" t="str">
        <f>IFERROR(BA14/AW14,"-")</f>
        <v>-</v>
      </c>
      <c r="BC14" s="68"/>
      <c r="BD14" s="68"/>
      <c r="BE14" s="68"/>
      <c r="BF14" s="61"/>
      <c r="BG14" s="62" t="str">
        <f>IF(Q14=0,"",IF(BF14=0,"",(BF14/Q14)))</f>
        <v/>
      </c>
      <c r="BH14" s="61"/>
      <c r="BI14" s="65" t="str">
        <f>IFERROR(BH14/BF14,"-")</f>
        <v>-</v>
      </c>
      <c r="BJ14" s="66"/>
      <c r="BK14" s="67" t="str">
        <f>IFERROR(BJ14/BF14,"-")</f>
        <v>-</v>
      </c>
      <c r="BL14" s="68"/>
      <c r="BM14" s="68"/>
      <c r="BN14" s="68"/>
      <c r="BO14" s="63"/>
      <c r="BP14" s="64" t="str">
        <f>IF(Q14=0,"",IF(BO14=0,"",(BO14/Q14)))</f>
        <v/>
      </c>
      <c r="BQ14" s="61"/>
      <c r="BR14" s="65" t="str">
        <f>IFERROR(BQ14/BO14,"-")</f>
        <v>-</v>
      </c>
      <c r="BS14" s="66"/>
      <c r="BT14" s="67" t="str">
        <f>IFERROR(BS14/BO14,"-")</f>
        <v>-</v>
      </c>
      <c r="BU14" s="68"/>
      <c r="BV14" s="68"/>
      <c r="BW14" s="68"/>
      <c r="BX14" s="63"/>
      <c r="BY14" s="64" t="str">
        <f>IF(Q14=0,"",IF(BX14=0,"",(BX14/Q14)))</f>
        <v/>
      </c>
      <c r="BZ14" s="61"/>
      <c r="CA14" s="65" t="str">
        <f>IFERROR(BZ14/BX14,"-")</f>
        <v>-</v>
      </c>
      <c r="CB14" s="66"/>
      <c r="CC14" s="67" t="str">
        <f>IFERROR(CB14/BX14,"-")</f>
        <v>-</v>
      </c>
      <c r="CD14" s="68"/>
      <c r="CE14" s="68"/>
      <c r="CF14" s="68"/>
      <c r="CG14" s="63"/>
      <c r="CH14" s="64" t="str">
        <f>IF(Q14=0,"",IF(CG14=0,"",(CG14/Q14)))</f>
        <v/>
      </c>
      <c r="CI14" s="61"/>
      <c r="CJ14" s="65" t="str">
        <f>IFERROR(CI14/CG14,"-")</f>
        <v>-</v>
      </c>
      <c r="CK14" s="66"/>
      <c r="CL14" s="67" t="str">
        <f>IFERROR(CK14/CG14,"-")</f>
        <v>-</v>
      </c>
      <c r="CM14" s="68"/>
      <c r="CN14" s="68"/>
      <c r="CO14" s="68"/>
      <c r="CP14" s="69">
        <v>0</v>
      </c>
      <c r="CQ14" s="66">
        <v>0</v>
      </c>
      <c r="CR14" s="66"/>
      <c r="CS14" s="66"/>
      <c r="CT14" s="70" t="str">
        <f>IF(AND(CR14=0,CS14=0),"",IF(AND(CR14&lt;=100000,CS14&lt;=100000),"",IF(CR14/CQ14&gt;0.7,"男高",IF(CS14/CQ14&gt;0.7,"女高",""))))</f>
        <v/>
      </c>
    </row>
    <row r="15" spans="1:99">
      <c r="A15" s="30"/>
      <c r="B15" s="187" t="s">
        <v>69</v>
      </c>
      <c r="C15" s="187"/>
      <c r="D15" s="187"/>
      <c r="E15" s="187"/>
      <c r="F15" s="187"/>
      <c r="G15" s="187" t="s">
        <v>62</v>
      </c>
      <c r="H15" s="36"/>
      <c r="I15" s="36"/>
      <c r="J15" s="73"/>
      <c r="K15" s="181"/>
      <c r="L15" s="34">
        <v>0</v>
      </c>
      <c r="M15" s="34">
        <v>0</v>
      </c>
      <c r="N15" s="31">
        <v>0</v>
      </c>
      <c r="O15" s="23">
        <v>97</v>
      </c>
      <c r="P15" s="23">
        <v>1</v>
      </c>
      <c r="Q15" s="23">
        <f>O15+P15</f>
        <v>98</v>
      </c>
      <c r="R15" s="32" t="str">
        <f>IFERROR(Q15/N15,"-")</f>
        <v>-</v>
      </c>
      <c r="S15" s="32">
        <v>7</v>
      </c>
      <c r="T15" s="23">
        <v>5</v>
      </c>
      <c r="U15" s="32">
        <f>IFERROR(T15/(Q15),"-")</f>
        <v>0.051020408163265</v>
      </c>
      <c r="V15" s="25"/>
      <c r="W15" s="25">
        <v>5</v>
      </c>
      <c r="X15" s="25">
        <f>IF(Q15=0,"-",W15/Q15)</f>
        <v>0.051020408163265</v>
      </c>
      <c r="Y15" s="186">
        <v>626000</v>
      </c>
      <c r="Z15" s="186">
        <f>IFERROR(Y15/Q15,"-")</f>
        <v>6387.7551020408</v>
      </c>
      <c r="AA15" s="186">
        <f>IFERROR(Y15/W15,"-")</f>
        <v>125200</v>
      </c>
      <c r="AB15" s="186"/>
      <c r="AC15" s="33"/>
      <c r="AD15" s="59"/>
      <c r="AE15" s="61"/>
      <c r="AF15" s="62">
        <f>IF(Q15=0,"",IF(AE15=0,"",(AE15/Q15)))</f>
        <v>0</v>
      </c>
      <c r="AG15" s="61"/>
      <c r="AH15" s="65" t="str">
        <f>IFERROR(AG15/AE15,"-")</f>
        <v>-</v>
      </c>
      <c r="AI15" s="66"/>
      <c r="AJ15" s="67" t="str">
        <f>IFERROR(AI15/AE15,"-")</f>
        <v>-</v>
      </c>
      <c r="AK15" s="68"/>
      <c r="AL15" s="68"/>
      <c r="AM15" s="68"/>
      <c r="AN15" s="61">
        <v>3</v>
      </c>
      <c r="AO15" s="62">
        <f>IF(Q15=0,"",IF(AN15=0,"",(AN15/Q15)))</f>
        <v>0.030612244897959</v>
      </c>
      <c r="AP15" s="61"/>
      <c r="AQ15" s="65">
        <f>IFERROR(AP15/AN15,"-")</f>
        <v>0</v>
      </c>
      <c r="AR15" s="66"/>
      <c r="AS15" s="67">
        <f>IFERROR(AR15/AN15,"-")</f>
        <v>0</v>
      </c>
      <c r="AT15" s="68"/>
      <c r="AU15" s="68"/>
      <c r="AV15" s="68"/>
      <c r="AW15" s="61">
        <v>1</v>
      </c>
      <c r="AX15" s="62">
        <f>IF(Q15=0,"",IF(AW15=0,"",(AW15/Q15)))</f>
        <v>0.010204081632653</v>
      </c>
      <c r="AY15" s="61"/>
      <c r="AZ15" s="65">
        <f>IFERROR(AY15/AW15,"-")</f>
        <v>0</v>
      </c>
      <c r="BA15" s="66"/>
      <c r="BB15" s="67">
        <f>IFERROR(BA15/AW15,"-")</f>
        <v>0</v>
      </c>
      <c r="BC15" s="68"/>
      <c r="BD15" s="68"/>
      <c r="BE15" s="68"/>
      <c r="BF15" s="61">
        <v>18</v>
      </c>
      <c r="BG15" s="62">
        <f>IF(Q15=0,"",IF(BF15=0,"",(BF15/Q15)))</f>
        <v>0.18367346938776</v>
      </c>
      <c r="BH15" s="61">
        <v>1</v>
      </c>
      <c r="BI15" s="65">
        <f>IFERROR(BH15/BF15,"-")</f>
        <v>0.055555555555556</v>
      </c>
      <c r="BJ15" s="66">
        <v>3000</v>
      </c>
      <c r="BK15" s="67">
        <f>IFERROR(BJ15/BF15,"-")</f>
        <v>166.66666666667</v>
      </c>
      <c r="BL15" s="68">
        <v>1</v>
      </c>
      <c r="BM15" s="68"/>
      <c r="BN15" s="68"/>
      <c r="BO15" s="63">
        <v>41</v>
      </c>
      <c r="BP15" s="64">
        <f>IF(Q15=0,"",IF(BO15=0,"",(BO15/Q15)))</f>
        <v>0.41836734693878</v>
      </c>
      <c r="BQ15" s="61">
        <v>2</v>
      </c>
      <c r="BR15" s="65">
        <f>IFERROR(BQ15/BO15,"-")</f>
        <v>0.048780487804878</v>
      </c>
      <c r="BS15" s="66">
        <v>15000</v>
      </c>
      <c r="BT15" s="67">
        <f>IFERROR(BS15/BO15,"-")</f>
        <v>365.85365853659</v>
      </c>
      <c r="BU15" s="68">
        <v>2</v>
      </c>
      <c r="BV15" s="68"/>
      <c r="BW15" s="68"/>
      <c r="BX15" s="63">
        <v>25</v>
      </c>
      <c r="BY15" s="64">
        <f>IF(Q15=0,"",IF(BX15=0,"",(BX15/Q15)))</f>
        <v>0.25510204081633</v>
      </c>
      <c r="BZ15" s="61">
        <v>1</v>
      </c>
      <c r="CA15" s="65">
        <f>IFERROR(BZ15/BX15,"-")</f>
        <v>0.04</v>
      </c>
      <c r="CB15" s="66">
        <v>570000</v>
      </c>
      <c r="CC15" s="67">
        <f>IFERROR(CB15/BX15,"-")</f>
        <v>22800</v>
      </c>
      <c r="CD15" s="68"/>
      <c r="CE15" s="68"/>
      <c r="CF15" s="68">
        <v>1</v>
      </c>
      <c r="CG15" s="63">
        <v>10</v>
      </c>
      <c r="CH15" s="64">
        <f>IF(Q15=0,"",IF(CG15=0,"",(CG15/Q15)))</f>
        <v>0.10204081632653</v>
      </c>
      <c r="CI15" s="61">
        <v>1</v>
      </c>
      <c r="CJ15" s="65">
        <f>IFERROR(CI15/CG15,"-")</f>
        <v>0.1</v>
      </c>
      <c r="CK15" s="66">
        <v>38000</v>
      </c>
      <c r="CL15" s="67">
        <f>IFERROR(CK15/CG15,"-")</f>
        <v>3800</v>
      </c>
      <c r="CM15" s="68"/>
      <c r="CN15" s="68"/>
      <c r="CO15" s="68">
        <v>1</v>
      </c>
      <c r="CP15" s="69">
        <v>5</v>
      </c>
      <c r="CQ15" s="66">
        <v>626000</v>
      </c>
      <c r="CR15" s="66">
        <v>570000</v>
      </c>
      <c r="CS15" s="66"/>
      <c r="CT15" s="70" t="str">
        <f>IF(AND(CR15=0,CS15=0),"",IF(AND(CR15&lt;=100000,CS15&lt;=100000),"",IF(CR15/CQ15&gt;0.7,"男高",IF(CS15/CQ15&gt;0.7,"女高",""))))</f>
        <v>男高</v>
      </c>
    </row>
    <row r="16" spans="1:99">
      <c r="A16" s="19"/>
      <c r="B16" s="187" t="s">
        <v>70</v>
      </c>
      <c r="C16" s="187"/>
      <c r="D16" s="187"/>
      <c r="E16" s="187"/>
      <c r="F16" s="187"/>
      <c r="G16" s="187" t="s">
        <v>64</v>
      </c>
      <c r="H16" s="40"/>
      <c r="I16" s="40"/>
      <c r="J16" s="40"/>
      <c r="K16" s="182"/>
      <c r="L16" s="41">
        <v>4</v>
      </c>
      <c r="M16" s="41">
        <v>1</v>
      </c>
      <c r="N16" s="41">
        <v>0</v>
      </c>
      <c r="O16" s="41">
        <v>0</v>
      </c>
      <c r="P16" s="41">
        <v>0</v>
      </c>
      <c r="Q16" s="41">
        <f>O16+P16</f>
        <v>0</v>
      </c>
      <c r="R16" s="42" t="str">
        <f>IFERROR(Q16/N16,"-")</f>
        <v>-</v>
      </c>
      <c r="S16" s="76">
        <v>0</v>
      </c>
      <c r="T16" s="76">
        <v>0</v>
      </c>
      <c r="U16" s="42" t="str">
        <f>IFERROR(T16/(Q16),"-")</f>
        <v>-</v>
      </c>
      <c r="V16" s="43"/>
      <c r="W16" s="44">
        <v>0</v>
      </c>
      <c r="X16" s="42" t="str">
        <f>IF(Q16=0,"-",W16/Q16)</f>
        <v>-</v>
      </c>
      <c r="Y16" s="182">
        <v>0</v>
      </c>
      <c r="Z16" s="182" t="str">
        <f>IFERROR(Y16/Q16,"-")</f>
        <v>-</v>
      </c>
      <c r="AA16" s="182" t="str">
        <f>IFERROR(Y16/W16,"-")</f>
        <v>-</v>
      </c>
      <c r="AB16" s="182"/>
      <c r="AC16" s="45"/>
      <c r="AD16" s="58"/>
      <c r="AE16" s="60"/>
      <c r="AF16" s="60" t="str">
        <f>IF(Q16=0,"",IF(AE16=0,"",(AE16/Q16)))</f>
        <v/>
      </c>
      <c r="AG16" s="60"/>
      <c r="AH16" s="60" t="str">
        <f>IFERROR(AG16/AE16,"-")</f>
        <v>-</v>
      </c>
      <c r="AI16" s="60"/>
      <c r="AJ16" s="60" t="str">
        <f>IFERROR(AI16/AE16,"-")</f>
        <v>-</v>
      </c>
      <c r="AK16" s="60"/>
      <c r="AL16" s="60"/>
      <c r="AM16" s="60"/>
      <c r="AN16" s="60"/>
      <c r="AO16" s="60" t="str">
        <f>IF(Q16=0,"",IF(AN16=0,"",(AN16/Q16)))</f>
        <v/>
      </c>
      <c r="AP16" s="60"/>
      <c r="AQ16" s="60" t="str">
        <f>IFERROR(AP16/AN16,"-")</f>
        <v>-</v>
      </c>
      <c r="AR16" s="60"/>
      <c r="AS16" s="60" t="str">
        <f>IFERROR(AR16/AN16,"-")</f>
        <v>-</v>
      </c>
      <c r="AT16" s="60"/>
      <c r="AU16" s="60"/>
      <c r="AV16" s="60"/>
      <c r="AW16" s="60"/>
      <c r="AX16" s="60" t="str">
        <f>IF(Q16=0,"",IF(AW16=0,"",(AW16/Q16)))</f>
        <v/>
      </c>
      <c r="AY16" s="60"/>
      <c r="AZ16" s="60" t="str">
        <f>IFERROR(AY16/AW16,"-")</f>
        <v>-</v>
      </c>
      <c r="BA16" s="60"/>
      <c r="BB16" s="60" t="str">
        <f>IFERROR(BA16/AW16,"-")</f>
        <v>-</v>
      </c>
      <c r="BC16" s="60"/>
      <c r="BD16" s="60"/>
      <c r="BE16" s="60"/>
      <c r="BF16" s="60"/>
      <c r="BG16" s="60" t="str">
        <f>IF(Q16=0,"",IF(BF16=0,"",(BF16/Q16)))</f>
        <v/>
      </c>
      <c r="BH16" s="60"/>
      <c r="BI16" s="60" t="str">
        <f>IFERROR(BH16/BF16,"-")</f>
        <v>-</v>
      </c>
      <c r="BJ16" s="60"/>
      <c r="BK16" s="60" t="str">
        <f>IFERROR(BJ16/BF16,"-")</f>
        <v>-</v>
      </c>
      <c r="BL16" s="60"/>
      <c r="BM16" s="60"/>
      <c r="BN16" s="60"/>
      <c r="BO16" s="60"/>
      <c r="BP16" s="60" t="str">
        <f>IF(Q16=0,"",IF(BO16=0,"",(BO16/Q16)))</f>
        <v/>
      </c>
      <c r="BQ16" s="60"/>
      <c r="BR16" s="60" t="str">
        <f>IFERROR(BQ16/BO16,"-")</f>
        <v>-</v>
      </c>
      <c r="BS16" s="60"/>
      <c r="BT16" s="60" t="str">
        <f>IFERROR(BS16/BO16,"-")</f>
        <v>-</v>
      </c>
      <c r="BU16" s="60"/>
      <c r="BV16" s="60"/>
      <c r="BW16" s="60"/>
      <c r="BX16" s="60"/>
      <c r="BY16" s="60" t="str">
        <f>IF(Q16=0,"",IF(BX16=0,"",(BX16/Q16)))</f>
        <v/>
      </c>
      <c r="BZ16" s="60"/>
      <c r="CA16" s="60" t="str">
        <f>IFERROR(BZ16/BX16,"-")</f>
        <v>-</v>
      </c>
      <c r="CB16" s="60"/>
      <c r="CC16" s="60" t="str">
        <f>IFERROR(CB16/BX16,"-")</f>
        <v>-</v>
      </c>
      <c r="CD16" s="60"/>
      <c r="CE16" s="60"/>
      <c r="CF16" s="60"/>
      <c r="CG16" s="60"/>
      <c r="CH16" s="60" t="str">
        <f>IF(Q16=0,"",IF(CG16=0,"",(CG16/Q16)))</f>
        <v/>
      </c>
      <c r="CI16" s="60"/>
      <c r="CJ16" s="60" t="str">
        <f>IFERROR(CI16/CG16,"-")</f>
        <v>-</v>
      </c>
      <c r="CK16" s="60"/>
      <c r="CL16" s="60" t="str">
        <f>IFERROR(CK16/CG16,"-")</f>
        <v>-</v>
      </c>
      <c r="CM16" s="60"/>
      <c r="CN16" s="60"/>
      <c r="CO16" s="60"/>
      <c r="CP16" s="60">
        <v>0</v>
      </c>
      <c r="CQ16" s="60">
        <v>0</v>
      </c>
      <c r="CR16" s="60"/>
      <c r="CS16" s="60"/>
      <c r="CT16" s="60" t="str">
        <f>IF(AND(CR16=0,CS16=0),"",IF(AND(CR16&lt;=100000,CS16&lt;=100000),"",IF(CR16/CQ16&gt;0.7,"男高",IF(CS16/CQ16&gt;0.7,"女高",""))))</f>
        <v/>
      </c>
    </row>
    <row r="17" spans="1:99">
      <c r="B17" s="187" t="s">
        <v>71</v>
      </c>
      <c r="C17" s="187"/>
      <c r="D17" s="187"/>
      <c r="E17" s="187"/>
      <c r="F17" s="187"/>
      <c r="G17" s="187" t="s">
        <v>64</v>
      </c>
      <c r="H17" s="72"/>
      <c r="I17" s="72"/>
      <c r="J17" s="72"/>
      <c r="L17" s="72">
        <v>234</v>
      </c>
      <c r="M17" s="72">
        <v>128</v>
      </c>
      <c r="N17" s="72">
        <v>123</v>
      </c>
      <c r="O17" s="72">
        <v>21</v>
      </c>
      <c r="P17" s="72">
        <v>0</v>
      </c>
      <c r="Q17" s="72">
        <f>O17+P17</f>
        <v>21</v>
      </c>
      <c r="R17" s="72">
        <f>IFERROR(Q17/N17,"-")</f>
        <v>0.17073170731707</v>
      </c>
      <c r="S17" s="72">
        <v>7</v>
      </c>
      <c r="T17" s="72">
        <v>6</v>
      </c>
      <c r="U17" s="72">
        <f>IFERROR(T17/(Q17),"-")</f>
        <v>0.28571428571429</v>
      </c>
      <c r="W17" s="72">
        <v>4</v>
      </c>
      <c r="X17" s="72">
        <f>IF(Q17=0,"-",W17/Q17)</f>
        <v>0.19047619047619</v>
      </c>
      <c r="Y17" s="72">
        <v>125000</v>
      </c>
      <c r="Z17" s="72">
        <f>IFERROR(Y17/Q17,"-")</f>
        <v>5952.380952381</v>
      </c>
      <c r="AA17" s="72">
        <f>IFERROR(Y17/W17,"-")</f>
        <v>31250</v>
      </c>
      <c r="AE17" s="72"/>
      <c r="AF17" s="72">
        <f>IF(Q17=0,"",IF(AE17=0,"",(AE17/Q17)))</f>
        <v>0</v>
      </c>
      <c r="AG17" s="72"/>
      <c r="AH17" s="72" t="str">
        <f>IFERROR(AG17/AE17,"-")</f>
        <v>-</v>
      </c>
      <c r="AI17" s="72"/>
      <c r="AJ17" s="72" t="str">
        <f>IFERROR(AI17/AE17,"-")</f>
        <v>-</v>
      </c>
      <c r="AK17" s="72"/>
      <c r="AL17" s="72"/>
      <c r="AM17" s="72"/>
      <c r="AN17" s="72">
        <v>1</v>
      </c>
      <c r="AO17" s="72">
        <f>IF(Q17=0,"",IF(AN17=0,"",(AN17/Q17)))</f>
        <v>0.047619047619048</v>
      </c>
      <c r="AP17" s="72"/>
      <c r="AQ17" s="72">
        <f>IFERROR(AP17/AN17,"-")</f>
        <v>0</v>
      </c>
      <c r="AR17" s="72"/>
      <c r="AS17" s="72">
        <f>IFERROR(AR17/AN17,"-")</f>
        <v>0</v>
      </c>
      <c r="AT17" s="72"/>
      <c r="AU17" s="72"/>
      <c r="AV17" s="72"/>
      <c r="AW17" s="72"/>
      <c r="AX17" s="72">
        <f>IF(Q17=0,"",IF(AW17=0,"",(AW17/Q17)))</f>
        <v>0</v>
      </c>
      <c r="AY17" s="72"/>
      <c r="AZ17" s="72" t="str">
        <f>IFERROR(AY17/AW17,"-")</f>
        <v>-</v>
      </c>
      <c r="BA17" s="72"/>
      <c r="BB17" s="72" t="str">
        <f>IFERROR(BA17/AW17,"-")</f>
        <v>-</v>
      </c>
      <c r="BC17" s="72"/>
      <c r="BD17" s="72"/>
      <c r="BE17" s="72"/>
      <c r="BF17" s="72">
        <v>2</v>
      </c>
      <c r="BG17" s="72">
        <f>IF(Q17=0,"",IF(BF17=0,"",(BF17/Q17)))</f>
        <v>0.095238095238095</v>
      </c>
      <c r="BH17" s="72"/>
      <c r="BI17" s="72">
        <f>IFERROR(BH17/BF17,"-")</f>
        <v>0</v>
      </c>
      <c r="BJ17" s="72"/>
      <c r="BK17" s="72">
        <f>IFERROR(BJ17/BF17,"-")</f>
        <v>0</v>
      </c>
      <c r="BL17" s="72"/>
      <c r="BM17" s="72"/>
      <c r="BN17" s="72"/>
      <c r="BO17" s="72">
        <v>4</v>
      </c>
      <c r="BP17" s="72">
        <f>IF(Q17=0,"",IF(BO17=0,"",(BO17/Q17)))</f>
        <v>0.19047619047619</v>
      </c>
      <c r="BQ17" s="72">
        <v>1</v>
      </c>
      <c r="BR17" s="72">
        <f>IFERROR(BQ17/BO17,"-")</f>
        <v>0.25</v>
      </c>
      <c r="BS17" s="72">
        <v>8000</v>
      </c>
      <c r="BT17" s="72">
        <f>IFERROR(BS17/BO17,"-")</f>
        <v>2000</v>
      </c>
      <c r="BU17" s="72"/>
      <c r="BV17" s="72">
        <v>1</v>
      </c>
      <c r="BW17" s="72"/>
      <c r="BX17" s="72">
        <v>9</v>
      </c>
      <c r="BY17" s="72">
        <f>IF(Q17=0,"",IF(BX17=0,"",(BX17/Q17)))</f>
        <v>0.42857142857143</v>
      </c>
      <c r="BZ17" s="72">
        <v>2</v>
      </c>
      <c r="CA17" s="72">
        <f>IFERROR(BZ17/BX17,"-")</f>
        <v>0.22222222222222</v>
      </c>
      <c r="CB17" s="72">
        <v>24000</v>
      </c>
      <c r="CC17" s="72">
        <f>IFERROR(CB17/BX17,"-")</f>
        <v>2666.6666666667</v>
      </c>
      <c r="CD17" s="72">
        <v>1</v>
      </c>
      <c r="CE17" s="72"/>
      <c r="CF17" s="72">
        <v>1</v>
      </c>
      <c r="CG17" s="72">
        <v>5</v>
      </c>
      <c r="CH17" s="72">
        <f>IF(Q17=0,"",IF(CG17=0,"",(CG17/Q17)))</f>
        <v>0.23809523809524</v>
      </c>
      <c r="CI17" s="72">
        <v>1</v>
      </c>
      <c r="CJ17" s="72">
        <f>IFERROR(CI17/CG17,"-")</f>
        <v>0.2</v>
      </c>
      <c r="CK17" s="72">
        <v>93000</v>
      </c>
      <c r="CL17" s="72">
        <f>IFERROR(CK17/CG17,"-")</f>
        <v>18600</v>
      </c>
      <c r="CM17" s="72"/>
      <c r="CN17" s="72"/>
      <c r="CO17" s="72">
        <v>1</v>
      </c>
      <c r="CP17" s="72">
        <v>4</v>
      </c>
      <c r="CQ17" s="72">
        <v>125000</v>
      </c>
      <c r="CR17" s="72">
        <v>93000</v>
      </c>
      <c r="CS17" s="72"/>
      <c r="CT17" s="72" t="str">
        <f>IF(AND(CR17=0,CS17=0),"",IF(AND(CR17&lt;=100000,CS17&lt;=100000),"",IF(CR17/CQ17&gt;0.7,"男高",IF(CS17/CQ17&gt;0.7,"女高",""))))</f>
        <v/>
      </c>
    </row>
    <row r="20" spans="1:99">
      <c r="A20" s="72">
        <f>AC20</f>
        <v>1.5254901960784</v>
      </c>
      <c r="H20" s="72" t="s">
        <v>72</v>
      </c>
      <c r="K20" s="72">
        <f>SUM(K6:K19)</f>
        <v>1530000</v>
      </c>
      <c r="L20" s="72">
        <f>SUM(L6:L19)</f>
        <v>729</v>
      </c>
      <c r="M20" s="72">
        <f>SUM(M6:M19)</f>
        <v>392</v>
      </c>
      <c r="N20" s="72">
        <f>SUM(N6:N19)</f>
        <v>550</v>
      </c>
      <c r="O20" s="72">
        <f>SUM(O6:O19)</f>
        <v>300</v>
      </c>
      <c r="P20" s="72">
        <f>SUM(P6:P19)</f>
        <v>2</v>
      </c>
      <c r="Q20" s="72">
        <f>SUM(Q6:Q19)</f>
        <v>302</v>
      </c>
      <c r="R20" s="72">
        <f>IFERROR(Q20/N20,"-")</f>
        <v>0.54909090909091</v>
      </c>
      <c r="S20" s="72">
        <f>SUM(S6:S19)</f>
        <v>36</v>
      </c>
      <c r="T20" s="72">
        <f>SUM(T6:T19)</f>
        <v>33</v>
      </c>
      <c r="U20" s="72">
        <f>IFERROR(S20/Q20,"-")</f>
        <v>0.11920529801325</v>
      </c>
      <c r="V20" s="72">
        <f>IFERROR(K20/Q20,"-")</f>
        <v>5066.2251655629</v>
      </c>
      <c r="W20" s="72">
        <f>SUM(W6:W19)</f>
        <v>25</v>
      </c>
      <c r="X20" s="72">
        <f>IFERROR(W20/Q20,"-")</f>
        <v>0.082781456953642</v>
      </c>
      <c r="Y20" s="72">
        <f>SUM(Y6:Y19)</f>
        <v>2334000</v>
      </c>
      <c r="Z20" s="72">
        <f>IFERROR(Y20/Q20,"-")</f>
        <v>7728.4768211921</v>
      </c>
      <c r="AA20" s="72">
        <f>IFERROR(Y20/W20,"-")</f>
        <v>93360</v>
      </c>
      <c r="AB20" s="72">
        <f>Y20-K20</f>
        <v>804000</v>
      </c>
      <c r="AC20" s="72">
        <f>Y20/K20</f>
        <v>1.5254901960784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3"/>
    <mergeCell ref="K10:K13"/>
    <mergeCell ref="V10:V13"/>
    <mergeCell ref="AB10:AB13"/>
    <mergeCell ref="AC10:AC13"/>
    <mergeCell ref="A14:A17"/>
    <mergeCell ref="K14:K17"/>
    <mergeCell ref="V14:V17"/>
    <mergeCell ref="AB14:AB17"/>
    <mergeCell ref="AC14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73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2.92</v>
      </c>
      <c r="B6" s="187" t="s">
        <v>74</v>
      </c>
      <c r="C6" s="187" t="s">
        <v>75</v>
      </c>
      <c r="D6" s="187" t="s">
        <v>76</v>
      </c>
      <c r="E6" s="187" t="s">
        <v>77</v>
      </c>
      <c r="F6" s="187" t="s">
        <v>78</v>
      </c>
      <c r="G6" s="187" t="s">
        <v>62</v>
      </c>
      <c r="H6" s="90" t="s">
        <v>79</v>
      </c>
      <c r="I6" s="90" t="s">
        <v>80</v>
      </c>
      <c r="J6" s="90" t="s">
        <v>81</v>
      </c>
      <c r="K6" s="179">
        <v>125000</v>
      </c>
      <c r="L6" s="79">
        <v>0</v>
      </c>
      <c r="M6" s="79">
        <v>0</v>
      </c>
      <c r="N6" s="79">
        <v>0</v>
      </c>
      <c r="O6" s="91">
        <v>20</v>
      </c>
      <c r="P6" s="92">
        <v>0</v>
      </c>
      <c r="Q6" s="93">
        <f>O6+P6</f>
        <v>20</v>
      </c>
      <c r="R6" s="80" t="str">
        <f>IFERROR(Q6/N6,"-")</f>
        <v>-</v>
      </c>
      <c r="S6" s="79">
        <v>1</v>
      </c>
      <c r="T6" s="79">
        <v>2</v>
      </c>
      <c r="U6" s="80">
        <f>IFERROR(T6/(Q6),"-")</f>
        <v>0.1</v>
      </c>
      <c r="V6" s="81">
        <f>IFERROR(K6/SUM(Q6:Q7),"-")</f>
        <v>2976.1904761905</v>
      </c>
      <c r="W6" s="82">
        <v>1</v>
      </c>
      <c r="X6" s="80">
        <f>IF(Q6=0,"-",W6/Q6)</f>
        <v>0.05</v>
      </c>
      <c r="Y6" s="184">
        <v>332000</v>
      </c>
      <c r="Z6" s="185">
        <f>IFERROR(Y6/Q6,"-")</f>
        <v>16600</v>
      </c>
      <c r="AA6" s="185">
        <f>IFERROR(Y6/W6,"-")</f>
        <v>332000</v>
      </c>
      <c r="AB6" s="179">
        <f>SUM(Y6:Y7)-SUM(K6:K7)</f>
        <v>240000</v>
      </c>
      <c r="AC6" s="83">
        <f>SUM(Y6:Y7)/SUM(K6:K7)</f>
        <v>2.92</v>
      </c>
      <c r="AD6" s="77"/>
      <c r="AE6" s="94">
        <v>4</v>
      </c>
      <c r="AF6" s="95">
        <f>IF(Q6=0,"",IF(AE6=0,"",(AE6/Q6)))</f>
        <v>0.2</v>
      </c>
      <c r="AG6" s="94">
        <v>1</v>
      </c>
      <c r="AH6" s="96">
        <f>IFERROR(AG6/AE6,"-")</f>
        <v>0.25</v>
      </c>
      <c r="AI6" s="97">
        <v>332000</v>
      </c>
      <c r="AJ6" s="98">
        <f>IFERROR(AI6/AE6,"-")</f>
        <v>83000</v>
      </c>
      <c r="AK6" s="99"/>
      <c r="AL6" s="99"/>
      <c r="AM6" s="99">
        <v>1</v>
      </c>
      <c r="AN6" s="100">
        <v>7</v>
      </c>
      <c r="AO6" s="101">
        <f>IF(Q6=0,"",IF(AN6=0,"",(AN6/Q6)))</f>
        <v>0.35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6</v>
      </c>
      <c r="AX6" s="107">
        <f>IF(Q6=0,"",IF(AW6=0,"",(AW6/Q6)))</f>
        <v>0.3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332000</v>
      </c>
      <c r="CR6" s="141">
        <v>332000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8"/>
      <c r="B7" s="187" t="s">
        <v>82</v>
      </c>
      <c r="C7" s="187" t="s">
        <v>75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84</v>
      </c>
      <c r="M7" s="79">
        <v>59</v>
      </c>
      <c r="N7" s="79">
        <v>51</v>
      </c>
      <c r="O7" s="91">
        <v>22</v>
      </c>
      <c r="P7" s="92">
        <v>0</v>
      </c>
      <c r="Q7" s="93">
        <f>O7+P7</f>
        <v>22</v>
      </c>
      <c r="R7" s="80">
        <f>IFERROR(Q7/N7,"-")</f>
        <v>0.43137254901961</v>
      </c>
      <c r="S7" s="79">
        <v>5</v>
      </c>
      <c r="T7" s="79">
        <v>3</v>
      </c>
      <c r="U7" s="80">
        <f>IFERROR(T7/(Q7),"-")</f>
        <v>0.13636363636364</v>
      </c>
      <c r="V7" s="81"/>
      <c r="W7" s="82">
        <v>1</v>
      </c>
      <c r="X7" s="80">
        <f>IF(Q7=0,"-",W7/Q7)</f>
        <v>0.045454545454545</v>
      </c>
      <c r="Y7" s="184">
        <v>33000</v>
      </c>
      <c r="Z7" s="185">
        <f>IFERROR(Y7/Q7,"-")</f>
        <v>1500</v>
      </c>
      <c r="AA7" s="185">
        <f>IFERROR(Y7/W7,"-")</f>
        <v>33000</v>
      </c>
      <c r="AB7" s="179"/>
      <c r="AC7" s="83"/>
      <c r="AD7" s="77"/>
      <c r="AE7" s="94">
        <v>2</v>
      </c>
      <c r="AF7" s="95">
        <f>IF(Q7=0,"",IF(AE7=0,"",(AE7/Q7)))</f>
        <v>0.090909090909091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4</v>
      </c>
      <c r="AO7" s="101">
        <f>IF(Q7=0,"",IF(AN7=0,"",(AN7/Q7)))</f>
        <v>0.18181818181818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0.045454545454545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0.13636363636364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0.36363636363636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0.13636363636364</v>
      </c>
      <c r="BZ7" s="128">
        <v>1</v>
      </c>
      <c r="CA7" s="129">
        <f>IFERROR(BZ7/BX7,"-")</f>
        <v>0.33333333333333</v>
      </c>
      <c r="CB7" s="130">
        <v>33000</v>
      </c>
      <c r="CC7" s="131">
        <f>IFERROR(CB7/BX7,"-")</f>
        <v>11000</v>
      </c>
      <c r="CD7" s="132"/>
      <c r="CE7" s="132"/>
      <c r="CF7" s="132">
        <v>1</v>
      </c>
      <c r="CG7" s="133">
        <v>1</v>
      </c>
      <c r="CH7" s="134">
        <f>IF(Q7=0,"",IF(CG7=0,"",(CG7/Q7)))</f>
        <v>0.045454545454545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33000</v>
      </c>
      <c r="CR7" s="141">
        <v>33000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2.92</v>
      </c>
      <c r="B10" s="39"/>
      <c r="C10" s="39"/>
      <c r="D10" s="39"/>
      <c r="E10" s="39"/>
      <c r="F10" s="39"/>
      <c r="G10" s="39"/>
      <c r="H10" s="40" t="s">
        <v>83</v>
      </c>
      <c r="I10" s="40"/>
      <c r="J10" s="40"/>
      <c r="K10" s="182">
        <f>SUM(K6:K9)</f>
        <v>125000</v>
      </c>
      <c r="L10" s="41">
        <f>SUM(L6:L9)</f>
        <v>84</v>
      </c>
      <c r="M10" s="41">
        <f>SUM(M6:M9)</f>
        <v>59</v>
      </c>
      <c r="N10" s="41">
        <f>SUM(N6:N9)</f>
        <v>51</v>
      </c>
      <c r="O10" s="41">
        <f>SUM(O6:O9)</f>
        <v>42</v>
      </c>
      <c r="P10" s="41">
        <f>SUM(P6:P9)</f>
        <v>0</v>
      </c>
      <c r="Q10" s="41">
        <f>SUM(Q6:Q9)</f>
        <v>42</v>
      </c>
      <c r="R10" s="42">
        <f>IFERROR(Q10/N10,"-")</f>
        <v>0.82352941176471</v>
      </c>
      <c r="S10" s="76">
        <f>SUM(S6:S9)</f>
        <v>6</v>
      </c>
      <c r="T10" s="76">
        <f>SUM(T6:T9)</f>
        <v>5</v>
      </c>
      <c r="U10" s="42">
        <f>IFERROR(S10/Q10,"-")</f>
        <v>0.14285714285714</v>
      </c>
      <c r="V10" s="43">
        <f>IFERROR(K10/Q10,"-")</f>
        <v>2976.1904761905</v>
      </c>
      <c r="W10" s="44">
        <f>SUM(W6:W9)</f>
        <v>2</v>
      </c>
      <c r="X10" s="42">
        <f>IFERROR(W10/Q10,"-")</f>
        <v>0.047619047619048</v>
      </c>
      <c r="Y10" s="182">
        <f>SUM(Y6:Y9)</f>
        <v>365000</v>
      </c>
      <c r="Z10" s="182">
        <f>IFERROR(Y10/Q10,"-")</f>
        <v>8690.4761904762</v>
      </c>
      <c r="AA10" s="182">
        <f>IFERROR(Y10/W10,"-")</f>
        <v>182500</v>
      </c>
      <c r="AB10" s="182">
        <f>Y10-K10</f>
        <v>240000</v>
      </c>
      <c r="AC10" s="45">
        <f>Y10/K10</f>
        <v>2.92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84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3.9021342715865</v>
      </c>
      <c r="B6" s="187" t="s">
        <v>86</v>
      </c>
      <c r="C6" s="187" t="s">
        <v>87</v>
      </c>
      <c r="D6" s="187"/>
      <c r="E6" s="187"/>
      <c r="F6" s="90" t="s">
        <v>88</v>
      </c>
      <c r="G6" s="90" t="s">
        <v>89</v>
      </c>
      <c r="H6" s="179">
        <v>995609</v>
      </c>
      <c r="I6" s="79">
        <v>1896</v>
      </c>
      <c r="J6" s="79">
        <v>0</v>
      </c>
      <c r="K6" s="79">
        <v>40557</v>
      </c>
      <c r="L6" s="93">
        <v>443</v>
      </c>
      <c r="M6" s="80">
        <f>IFERROR(L6/K6,"-")</f>
        <v>0.010922898636487</v>
      </c>
      <c r="N6" s="79">
        <v>140</v>
      </c>
      <c r="O6" s="79">
        <v>125</v>
      </c>
      <c r="P6" s="80">
        <f>IFERROR(N6/(L6),"-")</f>
        <v>0.31602708803612</v>
      </c>
      <c r="Q6" s="81">
        <f>IFERROR(H6/SUM(L6:L6),"-")</f>
        <v>2247.4243792325</v>
      </c>
      <c r="R6" s="82">
        <v>74</v>
      </c>
      <c r="S6" s="80">
        <f>IF(L6=0,"-",R6/L6)</f>
        <v>0.16704288939052</v>
      </c>
      <c r="T6" s="184">
        <v>3885000</v>
      </c>
      <c r="U6" s="185">
        <f>IFERROR(T6/L6,"-")</f>
        <v>8769.7516930023</v>
      </c>
      <c r="V6" s="185">
        <f>IFERROR(T6/R6,"-")</f>
        <v>52500</v>
      </c>
      <c r="W6" s="179">
        <f>SUM(T6:T6)-SUM(H6:H6)</f>
        <v>2889391</v>
      </c>
      <c r="X6" s="83">
        <f>SUM(T6:T6)/SUM(H6:H6)</f>
        <v>3.9021342715865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0.0022573363431151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6</v>
      </c>
      <c r="BB6" s="113">
        <f>IF(L6=0,"",IF(BA6=0,"",(BA6/L6)))</f>
        <v>0.013544018058691</v>
      </c>
      <c r="BC6" s="112">
        <v>1</v>
      </c>
      <c r="BD6" s="114">
        <f>IFERROR(BC6/BA6,"-")</f>
        <v>0.16666666666667</v>
      </c>
      <c r="BE6" s="115">
        <v>23000</v>
      </c>
      <c r="BF6" s="116">
        <f>IFERROR(BE6/BA6,"-")</f>
        <v>3833.3333333333</v>
      </c>
      <c r="BG6" s="117"/>
      <c r="BH6" s="117"/>
      <c r="BI6" s="117">
        <v>1</v>
      </c>
      <c r="BJ6" s="119">
        <v>131</v>
      </c>
      <c r="BK6" s="120">
        <f>IF(L6=0,"",IF(BJ6=0,"",(BJ6/L6)))</f>
        <v>0.29571106094808</v>
      </c>
      <c r="BL6" s="121">
        <v>13</v>
      </c>
      <c r="BM6" s="122">
        <f>IFERROR(BL6/BJ6,"-")</f>
        <v>0.099236641221374</v>
      </c>
      <c r="BN6" s="123">
        <v>1034000</v>
      </c>
      <c r="BO6" s="124">
        <f>IFERROR(BN6/BJ6,"-")</f>
        <v>7893.1297709924</v>
      </c>
      <c r="BP6" s="125">
        <v>4</v>
      </c>
      <c r="BQ6" s="125">
        <v>1</v>
      </c>
      <c r="BR6" s="125">
        <v>8</v>
      </c>
      <c r="BS6" s="126">
        <v>230</v>
      </c>
      <c r="BT6" s="127">
        <f>IF(L6=0,"",IF(BS6=0,"",(BS6/L6)))</f>
        <v>0.51918735891648</v>
      </c>
      <c r="BU6" s="128">
        <v>37</v>
      </c>
      <c r="BV6" s="129">
        <f>IFERROR(BU6/BS6,"-")</f>
        <v>0.16086956521739</v>
      </c>
      <c r="BW6" s="130">
        <v>1865000</v>
      </c>
      <c r="BX6" s="131">
        <f>IFERROR(BW6/BS6,"-")</f>
        <v>8108.6956521739</v>
      </c>
      <c r="BY6" s="132">
        <v>18</v>
      </c>
      <c r="BZ6" s="132">
        <v>6</v>
      </c>
      <c r="CA6" s="132">
        <v>13</v>
      </c>
      <c r="CB6" s="133">
        <v>75</v>
      </c>
      <c r="CC6" s="134">
        <f>IF(L6=0,"",IF(CB6=0,"",(CB6/L6)))</f>
        <v>0.16930022573363</v>
      </c>
      <c r="CD6" s="135">
        <v>23</v>
      </c>
      <c r="CE6" s="136">
        <f>IFERROR(CD6/CB6,"-")</f>
        <v>0.30666666666667</v>
      </c>
      <c r="CF6" s="137">
        <v>963000</v>
      </c>
      <c r="CG6" s="138">
        <f>IFERROR(CF6/CB6,"-")</f>
        <v>12840</v>
      </c>
      <c r="CH6" s="139">
        <v>4</v>
      </c>
      <c r="CI6" s="139">
        <v>4</v>
      </c>
      <c r="CJ6" s="139">
        <v>15</v>
      </c>
      <c r="CK6" s="140">
        <v>74</v>
      </c>
      <c r="CL6" s="141">
        <v>3885000</v>
      </c>
      <c r="CM6" s="141">
        <v>840000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90</v>
      </c>
      <c r="C7" s="187" t="s">
        <v>87</v>
      </c>
      <c r="D7" s="187"/>
      <c r="E7" s="187"/>
      <c r="F7" s="90" t="s">
        <v>91</v>
      </c>
      <c r="G7" s="90" t="s">
        <v>89</v>
      </c>
      <c r="H7" s="179">
        <v>0</v>
      </c>
      <c r="I7" s="79">
        <v>3</v>
      </c>
      <c r="J7" s="79">
        <v>0</v>
      </c>
      <c r="K7" s="79">
        <v>0</v>
      </c>
      <c r="L7" s="93">
        <v>0</v>
      </c>
      <c r="M7" s="80" t="str">
        <f>IFERROR(L7/K7,"-")</f>
        <v>-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92</v>
      </c>
      <c r="G10" s="40"/>
      <c r="H10" s="182"/>
      <c r="I10" s="41">
        <f>SUM(I6:I9)</f>
        <v>1899</v>
      </c>
      <c r="J10" s="41">
        <f>SUM(J6:J9)</f>
        <v>0</v>
      </c>
      <c r="K10" s="41">
        <f>SUM(K6:K9)</f>
        <v>40557</v>
      </c>
      <c r="L10" s="41">
        <f>SUM(L6:L9)</f>
        <v>443</v>
      </c>
      <c r="M10" s="42">
        <f>IFERROR(L10/K10,"-")</f>
        <v>0.010922898636487</v>
      </c>
      <c r="N10" s="76">
        <f>SUM(N6:N9)</f>
        <v>140</v>
      </c>
      <c r="O10" s="76">
        <f>SUM(O6:O9)</f>
        <v>125</v>
      </c>
      <c r="P10" s="42">
        <f>IFERROR(N10/L10,"-")</f>
        <v>0.31602708803612</v>
      </c>
      <c r="Q10" s="43">
        <f>IFERROR(H10/L10,"-")</f>
        <v>0</v>
      </c>
      <c r="R10" s="44">
        <f>SUM(R6:R9)</f>
        <v>74</v>
      </c>
      <c r="S10" s="42">
        <f>IFERROR(R10/L10,"-")</f>
        <v>0.16704288939052</v>
      </c>
      <c r="T10" s="182">
        <f>SUM(T6:T9)</f>
        <v>3885000</v>
      </c>
      <c r="U10" s="182">
        <f>IFERROR(T10/L10,"-")</f>
        <v>8769.7516930023</v>
      </c>
      <c r="V10" s="182">
        <f>IFERROR(T10/R10,"-")</f>
        <v>52500</v>
      </c>
      <c r="W10" s="182">
        <f>T10-H10</f>
        <v>3885000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