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<sst xmlns="http://schemas.openxmlformats.org/spreadsheetml/2006/main" uniqueCount="97">
  <si>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05月</t>
  </si>
  <si>
    <t>どきどき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</si>
  <si>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</si>
  <si>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</si>
  <si>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</si>
  <si>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</si>
  <si>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</si>
  <si>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</si>
  <si>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</si>
  <si>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</si>
  <si>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</si>
  <si>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</si>
  <si>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</si>
  <si>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</si>
  <si>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</si>
  <si>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</si>
  <si>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</si>
  <si>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</si>
  <si>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</si>
  <si>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</si>
  <si>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</si>
  <si>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</si>
  <si>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</si>
  <si>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</si>
  <si>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</si>
  <si>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</si>
  <si>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</si>
  <si>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</si>
  <si>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</si>
  <si>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</si>
  <si>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</si>
  <si>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</si>
  <si>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</si>
  <si>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</si>
  <si>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</si>
  <si>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</si>
  <si>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</si>
  <si>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</si>
  <si>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</si>
  <si>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</si>
  <si>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</si>
  <si>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</si>
  <si>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</si>
  <si>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</si>
  <si>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</si>
  <si>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</si>
  <si>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</si>
  <si>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</si>
  <si>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</si>
  <si>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</si>
  <si>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</si>
  <si>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</si>
  <si>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</si>
  <si>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</si>
  <si>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</si>
  <si>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</si>
  <si>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</si>
  <si>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ht415</t>
  </si>
  <si>
    <t>lp03</t>
  </si>
  <si>
    <t>おまとめパック</t>
  </si>
  <si>
    <t>5月01日(水)</t>
  </si>
  <si>
    <t>ln_tk006</t>
  </si>
  <si>
    <t>line</t>
  </si>
  <si>
    <t>ht416</t>
  </si>
  <si>
    <t>空電</t>
  </si>
  <si>
    <t>ht417</t>
  </si>
  <si>
    <t>ht424</t>
  </si>
  <si>
    <t>lp02</t>
  </si>
  <si>
    <t>おまとめパック2</t>
  </si>
  <si>
    <t>ht433</t>
  </si>
  <si>
    <t>ln_tk009</t>
  </si>
  <si>
    <t>ln_tk012</t>
  </si>
  <si>
    <t>ht425</t>
  </si>
  <si>
    <t>ht426</t>
  </si>
  <si>
    <t>ht434</t>
  </si>
  <si>
    <t>ht435</t>
  </si>
  <si>
    <t>雑誌 TOTAL</t>
  </si>
  <si>
    <t>●DVD 広告</t>
  </si>
  <si>
    <t>ln_akn002</t>
  </si>
  <si>
    <t>アドライヴ</t>
  </si>
  <si>
    <t>三和出版</t>
  </si>
  <si>
    <t>DVD漫画たかし_LINE版</t>
  </si>
  <si>
    <t>A4変形、CVSフル、860円、10万部</t>
  </si>
  <si>
    <t>MEN'S DVD</t>
  </si>
  <si>
    <t>DVD袋表4C</t>
  </si>
  <si>
    <t>5月29日(水)</t>
  </si>
  <si>
    <t>pk290</t>
  </si>
  <si>
    <t>DVD TOTAL</t>
  </si>
  <si>
    <t>●リスティング 広告</t>
  </si>
  <si>
    <t>UA</t>
  </si>
  <si>
    <t>adyd</t>
  </si>
  <si>
    <t>ADIT</t>
  </si>
  <si>
    <t>YDN（ディスプレイ広告）</t>
  </si>
  <si>
    <t>5/1～5/31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</si>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</sst>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0.45882352941176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79">
        <v>1530000</v>
      </c>
      <c r="L10" s="79">
        <v>18</v>
      </c>
      <c r="M10" s="79">
        <v>0</v>
      </c>
      <c r="N10" s="79">
        <v>92</v>
      </c>
      <c r="O10" s="91">
        <v>4</v>
      </c>
      <c r="P10" s="92">
        <v>0</v>
      </c>
      <c r="Q10" s="93">
        <f>O10+P10</f>
        <v>4</v>
      </c>
      <c r="R10" s="80">
        <f>IFERROR(Q10/N10,"-")</f>
        <v>0.043478260869565</v>
      </c>
      <c r="S10" s="79">
        <v>1</v>
      </c>
      <c r="T10" s="79">
        <v>1</v>
      </c>
      <c r="U10" s="80">
        <f>IFERROR(T10/(Q10),"-")</f>
        <v>0.25</v>
      </c>
      <c r="V10" s="81">
        <f>IFERROR(K10/SUM(Q10:Q21),"-")</f>
        <v>5204.0816326531</v>
      </c>
      <c r="W10" s="82">
        <v>0</v>
      </c>
      <c r="X10" s="80">
        <f>IF(Q10=0,"-",W10/Q10)</f>
        <v>0</v>
      </c>
      <c r="Y10" s="184">
        <v>0</v>
      </c>
      <c r="Z10" s="185">
        <f>IFERROR(Y10/Q10,"-")</f>
        <v>0</v>
      </c>
      <c r="AA10" s="185" t="str">
        <f>IFERROR(Y10/W10,"-")</f>
        <v>-</v>
      </c>
      <c r="AB10" s="179">
        <f>SUM(Y10:Y21)-SUM(K10:K21)</f>
        <v>-828000</v>
      </c>
      <c r="AC10" s="83">
        <f>SUM(Y10:Y21)/SUM(K10:K21)</f>
        <v>0.45882352941176</v>
      </c>
      <c r="AD10" s="77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>
        <v>1</v>
      </c>
      <c r="AX10" s="107">
        <f>IF(Q10=0,"",IF(AW10=0,"",(AW10/Q10)))</f>
        <v>0.25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</v>
      </c>
      <c r="BG10" s="113">
        <f>IF(Q10=0,"",IF(BF10=0,"",(BF10/Q10)))</f>
        <v>0.25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>
        <v>1</v>
      </c>
      <c r="BY10" s="127">
        <f>IF(Q10=0,"",IF(BX10=0,"",(BX10/Q10)))</f>
        <v>0.25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>
        <v>1</v>
      </c>
      <c r="CH10" s="134">
        <f>IF(Q10=0,"",IF(CG10=0,"",(CG10/Q10)))</f>
        <v>0.25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62</v>
      </c>
      <c r="H11" s="90"/>
      <c r="I11" s="90"/>
      <c r="J11" s="90"/>
      <c r="K11" s="179"/>
      <c r="L11" s="79">
        <v>0</v>
      </c>
      <c r="M11" s="79">
        <v>0</v>
      </c>
      <c r="N11" s="79">
        <v>0</v>
      </c>
      <c r="O11" s="91">
        <v>120</v>
      </c>
      <c r="P11" s="92">
        <v>0</v>
      </c>
      <c r="Q11" s="93">
        <f>O11+P11</f>
        <v>120</v>
      </c>
      <c r="R11" s="80" t="str">
        <f>IFERROR(Q11/N11,"-")</f>
        <v>-</v>
      </c>
      <c r="S11" s="79">
        <v>3</v>
      </c>
      <c r="T11" s="79">
        <v>12</v>
      </c>
      <c r="U11" s="80">
        <f>IFERROR(T11/(Q11),"-")</f>
        <v>0.1</v>
      </c>
      <c r="V11" s="81"/>
      <c r="W11" s="82">
        <v>1</v>
      </c>
      <c r="X11" s="80">
        <f>IF(Q11=0,"-",W11/Q11)</f>
        <v>0.0083333333333333</v>
      </c>
      <c r="Y11" s="184">
        <v>3000</v>
      </c>
      <c r="Z11" s="185">
        <f>IFERROR(Y11/Q11,"-")</f>
        <v>25</v>
      </c>
      <c r="AA11" s="185">
        <f>IFERROR(Y11/W11,"-")</f>
        <v>3000</v>
      </c>
      <c r="AB11" s="179"/>
      <c r="AC11" s="83"/>
      <c r="AD11" s="77"/>
      <c r="AE11" s="94">
        <v>8</v>
      </c>
      <c r="AF11" s="95">
        <f>IF(Q11=0,"",IF(AE11=0,"",(AE11/Q11)))</f>
        <v>0.066666666666667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21</v>
      </c>
      <c r="AO11" s="101">
        <f>IF(Q11=0,"",IF(AN11=0,"",(AN11/Q11)))</f>
        <v>0.175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10</v>
      </c>
      <c r="AX11" s="107">
        <f>IF(Q11=0,"",IF(AW11=0,"",(AW11/Q11)))</f>
        <v>0.083333333333333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23</v>
      </c>
      <c r="BG11" s="113">
        <f>IF(Q11=0,"",IF(BF11=0,"",(BF11/Q11)))</f>
        <v>0.19166666666667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29</v>
      </c>
      <c r="BP11" s="120">
        <f>IF(Q11=0,"",IF(BO11=0,"",(BO11/Q11)))</f>
        <v>0.24166666666667</v>
      </c>
      <c r="BQ11" s="121">
        <v>1</v>
      </c>
      <c r="BR11" s="122">
        <f>IFERROR(BQ11/BO11,"-")</f>
        <v>0.03448275862069</v>
      </c>
      <c r="BS11" s="123">
        <v>3000</v>
      </c>
      <c r="BT11" s="124">
        <f>IFERROR(BS11/BO11,"-")</f>
        <v>103.44827586207</v>
      </c>
      <c r="BU11" s="125">
        <v>1</v>
      </c>
      <c r="BV11" s="125"/>
      <c r="BW11" s="125"/>
      <c r="BX11" s="126">
        <v>20</v>
      </c>
      <c r="BY11" s="127">
        <f>IF(Q11=0,"",IF(BX11=0,"",(BX11/Q11)))</f>
        <v>0.16666666666667</v>
      </c>
      <c r="BZ11" s="128"/>
      <c r="CA11" s="129">
        <f>IFERROR(BZ11/BX11,"-")</f>
        <v>0</v>
      </c>
      <c r="CB11" s="130"/>
      <c r="CC11" s="131">
        <f>IFERROR(CB11/BX11,"-")</f>
        <v>0</v>
      </c>
      <c r="CD11" s="132"/>
      <c r="CE11" s="132"/>
      <c r="CF11" s="132"/>
      <c r="CG11" s="133">
        <v>9</v>
      </c>
      <c r="CH11" s="134">
        <f>IF(Q11=0,"",IF(CG11=0,"",(CG11/Q11)))</f>
        <v>0.075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1</v>
      </c>
      <c r="CQ11" s="141">
        <v>3000</v>
      </c>
      <c r="CR11" s="141">
        <v>3000</v>
      </c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8"/>
      <c r="B12" s="187" t="s">
        <v>63</v>
      </c>
      <c r="C12" s="187"/>
      <c r="D12" s="187"/>
      <c r="E12" s="187"/>
      <c r="F12" s="187"/>
      <c r="G12" s="187" t="s">
        <v>64</v>
      </c>
      <c r="H12" s="90"/>
      <c r="I12" s="90"/>
      <c r="J12" s="90"/>
      <c r="K12" s="179"/>
      <c r="L12" s="79">
        <v>67</v>
      </c>
      <c r="M12" s="79">
        <v>43</v>
      </c>
      <c r="N12" s="79">
        <v>42</v>
      </c>
      <c r="O12" s="91">
        <v>10</v>
      </c>
      <c r="P12" s="92">
        <v>0</v>
      </c>
      <c r="Q12" s="93">
        <f>O12+P12</f>
        <v>10</v>
      </c>
      <c r="R12" s="80">
        <f>IFERROR(Q12/N12,"-")</f>
        <v>0.23809523809524</v>
      </c>
      <c r="S12" s="79">
        <v>4</v>
      </c>
      <c r="T12" s="79">
        <v>1</v>
      </c>
      <c r="U12" s="80">
        <f>IFERROR(T12/(Q12),"-")</f>
        <v>0.1</v>
      </c>
      <c r="V12" s="81"/>
      <c r="W12" s="82">
        <v>1</v>
      </c>
      <c r="X12" s="80">
        <f>IF(Q12=0,"-",W12/Q12)</f>
        <v>0.1</v>
      </c>
      <c r="Y12" s="184">
        <v>5000</v>
      </c>
      <c r="Z12" s="185">
        <f>IFERROR(Y12/Q12,"-")</f>
        <v>500</v>
      </c>
      <c r="AA12" s="185">
        <f>IFERROR(Y12/W12,"-")</f>
        <v>5000</v>
      </c>
      <c r="AB12" s="179"/>
      <c r="AC12" s="83"/>
      <c r="AD12" s="77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>
        <v>1</v>
      </c>
      <c r="AO12" s="101">
        <f>IF(Q12=0,"",IF(AN12=0,"",(AN12/Q12)))</f>
        <v>0.1</v>
      </c>
      <c r="AP12" s="100"/>
      <c r="AQ12" s="102">
        <f>IFERROR(AP12/AN12,"-")</f>
        <v>0</v>
      </c>
      <c r="AR12" s="103"/>
      <c r="AS12" s="104">
        <f>IFERROR(AR12/AN12,"-")</f>
        <v>0</v>
      </c>
      <c r="AT12" s="105"/>
      <c r="AU12" s="105"/>
      <c r="AV12" s="105"/>
      <c r="AW12" s="106">
        <v>1</v>
      </c>
      <c r="AX12" s="107">
        <f>IF(Q12=0,"",IF(AW12=0,"",(AW12/Q12)))</f>
        <v>0.1</v>
      </c>
      <c r="AY12" s="106"/>
      <c r="AZ12" s="108">
        <f>IFERROR(AY12/AW12,"-")</f>
        <v>0</v>
      </c>
      <c r="BA12" s="109"/>
      <c r="BB12" s="110">
        <f>IFERROR(BA12/AW12,"-")</f>
        <v>0</v>
      </c>
      <c r="BC12" s="111"/>
      <c r="BD12" s="111"/>
      <c r="BE12" s="111"/>
      <c r="BF12" s="112">
        <v>2</v>
      </c>
      <c r="BG12" s="113">
        <f>IF(Q12=0,"",IF(BF12=0,"",(BF12/Q12)))</f>
        <v>0.2</v>
      </c>
      <c r="BH12" s="112"/>
      <c r="BI12" s="114">
        <f>IFERROR(BH12/BF12,"-")</f>
        <v>0</v>
      </c>
      <c r="BJ12" s="115"/>
      <c r="BK12" s="116">
        <f>IFERROR(BJ12/BF12,"-")</f>
        <v>0</v>
      </c>
      <c r="BL12" s="117"/>
      <c r="BM12" s="117"/>
      <c r="BN12" s="117"/>
      <c r="BO12" s="119">
        <v>4</v>
      </c>
      <c r="BP12" s="120">
        <f>IF(Q12=0,"",IF(BO12=0,"",(BO12/Q12)))</f>
        <v>0.4</v>
      </c>
      <c r="BQ12" s="121">
        <v>1</v>
      </c>
      <c r="BR12" s="122">
        <f>IFERROR(BQ12/BO12,"-")</f>
        <v>0.25</v>
      </c>
      <c r="BS12" s="123">
        <v>5000</v>
      </c>
      <c r="BT12" s="124">
        <f>IFERROR(BS12/BO12,"-")</f>
        <v>1250</v>
      </c>
      <c r="BU12" s="125">
        <v>1</v>
      </c>
      <c r="BV12" s="125"/>
      <c r="BW12" s="125"/>
      <c r="BX12" s="126">
        <v>1</v>
      </c>
      <c r="BY12" s="127">
        <f>IF(Q12=0,"",IF(BX12=0,"",(BX12/Q12)))</f>
        <v>0.1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>
        <v>1</v>
      </c>
      <c r="CH12" s="134">
        <f>IF(Q12=0,"",IF(CG12=0,"",(CG12/Q12)))</f>
        <v>0.1</v>
      </c>
      <c r="CI12" s="135"/>
      <c r="CJ12" s="136">
        <f>IFERROR(CI12/CG12,"-")</f>
        <v>0</v>
      </c>
      <c r="CK12" s="137"/>
      <c r="CL12" s="138">
        <f>IFERROR(CK12/CG12,"-")</f>
        <v>0</v>
      </c>
      <c r="CM12" s="139"/>
      <c r="CN12" s="139"/>
      <c r="CO12" s="139"/>
      <c r="CP12" s="140">
        <v>1</v>
      </c>
      <c r="CQ12" s="141">
        <v>5000</v>
      </c>
      <c r="CR12" s="141">
        <v>5000</v>
      </c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8"/>
      <c r="B13" s="187" t="s">
        <v>65</v>
      </c>
      <c r="C13" s="187"/>
      <c r="D13" s="187"/>
      <c r="E13" s="187"/>
      <c r="F13" s="187"/>
      <c r="G13" s="187" t="s">
        <v>64</v>
      </c>
      <c r="H13" s="90"/>
      <c r="I13" s="90"/>
      <c r="J13" s="90"/>
      <c r="K13" s="179"/>
      <c r="L13" s="79">
        <v>299</v>
      </c>
      <c r="M13" s="79">
        <v>179</v>
      </c>
      <c r="N13" s="79">
        <v>373</v>
      </c>
      <c r="O13" s="91">
        <v>52</v>
      </c>
      <c r="P13" s="92">
        <v>1</v>
      </c>
      <c r="Q13" s="93">
        <f>O13+P13</f>
        <v>53</v>
      </c>
      <c r="R13" s="80">
        <f>IFERROR(Q13/N13,"-")</f>
        <v>0.14209115281501</v>
      </c>
      <c r="S13" s="79">
        <v>19</v>
      </c>
      <c r="T13" s="79">
        <v>5</v>
      </c>
      <c r="U13" s="80">
        <f>IFERROR(T13/(Q13),"-")</f>
        <v>0.094339622641509</v>
      </c>
      <c r="V13" s="81"/>
      <c r="W13" s="82">
        <v>10</v>
      </c>
      <c r="X13" s="80">
        <f>IF(Q13=0,"-",W13/Q13)</f>
        <v>0.18867924528302</v>
      </c>
      <c r="Y13" s="184">
        <v>238000</v>
      </c>
      <c r="Z13" s="185">
        <f>IFERROR(Y13/Q13,"-")</f>
        <v>4490.5660377358</v>
      </c>
      <c r="AA13" s="185">
        <f>IFERROR(Y13/W13,"-")</f>
        <v>23800</v>
      </c>
      <c r="AB13" s="179"/>
      <c r="AC13" s="83"/>
      <c r="AD13" s="77"/>
      <c r="AE13" s="94">
        <v>2</v>
      </c>
      <c r="AF13" s="95">
        <f>IF(Q13=0,"",IF(AE13=0,"",(AE13/Q13)))</f>
        <v>0.037735849056604</v>
      </c>
      <c r="AG13" s="94"/>
      <c r="AH13" s="96">
        <f>IFERROR(AG13/AE13,"-")</f>
        <v>0</v>
      </c>
      <c r="AI13" s="97"/>
      <c r="AJ13" s="98">
        <f>IFERROR(AI13/AE13,"-")</f>
        <v>0</v>
      </c>
      <c r="AK13" s="99"/>
      <c r="AL13" s="99"/>
      <c r="AM13" s="99"/>
      <c r="AN13" s="100">
        <v>5</v>
      </c>
      <c r="AO13" s="101">
        <f>IF(Q13=0,"",IF(AN13=0,"",(AN13/Q13)))</f>
        <v>0.094339622641509</v>
      </c>
      <c r="AP13" s="100">
        <v>1</v>
      </c>
      <c r="AQ13" s="102">
        <f>IFERROR(AP13/AN13,"-")</f>
        <v>0.2</v>
      </c>
      <c r="AR13" s="103">
        <v>10000</v>
      </c>
      <c r="AS13" s="104">
        <f>IFERROR(AR13/AN13,"-")</f>
        <v>2000</v>
      </c>
      <c r="AT13" s="105"/>
      <c r="AU13" s="105">
        <v>1</v>
      </c>
      <c r="AV13" s="105"/>
      <c r="AW13" s="106">
        <v>4</v>
      </c>
      <c r="AX13" s="107">
        <f>IF(Q13=0,"",IF(AW13=0,"",(AW13/Q13)))</f>
        <v>0.075471698113208</v>
      </c>
      <c r="AY13" s="106"/>
      <c r="AZ13" s="108">
        <f>IFERROR(AY13/AW13,"-")</f>
        <v>0</v>
      </c>
      <c r="BA13" s="109"/>
      <c r="BB13" s="110">
        <f>IFERROR(BA13/AW13,"-")</f>
        <v>0</v>
      </c>
      <c r="BC13" s="111"/>
      <c r="BD13" s="111"/>
      <c r="BE13" s="111"/>
      <c r="BF13" s="112">
        <v>11</v>
      </c>
      <c r="BG13" s="113">
        <f>IF(Q13=0,"",IF(BF13=0,"",(BF13/Q13)))</f>
        <v>0.20754716981132</v>
      </c>
      <c r="BH13" s="112">
        <v>1</v>
      </c>
      <c r="BI13" s="114">
        <f>IFERROR(BH13/BF13,"-")</f>
        <v>0.090909090909091</v>
      </c>
      <c r="BJ13" s="115">
        <v>16000</v>
      </c>
      <c r="BK13" s="116">
        <f>IFERROR(BJ13/BF13,"-")</f>
        <v>1454.5454545455</v>
      </c>
      <c r="BL13" s="117"/>
      <c r="BM13" s="117">
        <v>1</v>
      </c>
      <c r="BN13" s="117"/>
      <c r="BO13" s="119">
        <v>11</v>
      </c>
      <c r="BP13" s="120">
        <f>IF(Q13=0,"",IF(BO13=0,"",(BO13/Q13)))</f>
        <v>0.20754716981132</v>
      </c>
      <c r="BQ13" s="121">
        <v>2</v>
      </c>
      <c r="BR13" s="122">
        <f>IFERROR(BQ13/BO13,"-")</f>
        <v>0.18181818181818</v>
      </c>
      <c r="BS13" s="123">
        <v>8000</v>
      </c>
      <c r="BT13" s="124">
        <f>IFERROR(BS13/BO13,"-")</f>
        <v>727.27272727273</v>
      </c>
      <c r="BU13" s="125">
        <v>2</v>
      </c>
      <c r="BV13" s="125"/>
      <c r="BW13" s="125"/>
      <c r="BX13" s="126">
        <v>12</v>
      </c>
      <c r="BY13" s="127">
        <f>IF(Q13=0,"",IF(BX13=0,"",(BX13/Q13)))</f>
        <v>0.22641509433962</v>
      </c>
      <c r="BZ13" s="128">
        <v>3</v>
      </c>
      <c r="CA13" s="129">
        <f>IFERROR(BZ13/BX13,"-")</f>
        <v>0.25</v>
      </c>
      <c r="CB13" s="130">
        <v>133000</v>
      </c>
      <c r="CC13" s="131">
        <f>IFERROR(CB13/BX13,"-")</f>
        <v>11083.333333333</v>
      </c>
      <c r="CD13" s="132">
        <v>1</v>
      </c>
      <c r="CE13" s="132"/>
      <c r="CF13" s="132">
        <v>2</v>
      </c>
      <c r="CG13" s="133">
        <v>8</v>
      </c>
      <c r="CH13" s="134">
        <f>IF(Q13=0,"",IF(CG13=0,"",(CG13/Q13)))</f>
        <v>0.15094339622642</v>
      </c>
      <c r="CI13" s="135">
        <v>3</v>
      </c>
      <c r="CJ13" s="136">
        <f>IFERROR(CI13/CG13,"-")</f>
        <v>0.375</v>
      </c>
      <c r="CK13" s="137">
        <v>71000</v>
      </c>
      <c r="CL13" s="138">
        <f>IFERROR(CK13/CG13,"-")</f>
        <v>8875</v>
      </c>
      <c r="CM13" s="139"/>
      <c r="CN13" s="139">
        <v>2</v>
      </c>
      <c r="CO13" s="139">
        <v>1</v>
      </c>
      <c r="CP13" s="140">
        <v>10</v>
      </c>
      <c r="CQ13" s="141">
        <v>238000</v>
      </c>
      <c r="CR13" s="141">
        <v>87000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8"/>
      <c r="B14" s="187" t="s">
        <v>66</v>
      </c>
      <c r="C14" s="187"/>
      <c r="D14" s="187"/>
      <c r="E14" s="187"/>
      <c r="F14" s="187"/>
      <c r="G14" s="187" t="s">
        <v>67</v>
      </c>
      <c r="H14" s="90" t="s">
        <v>68</v>
      </c>
      <c r="I14" s="90"/>
      <c r="J14" s="90"/>
      <c r="K14" s="179"/>
      <c r="L14" s="79">
        <v>0</v>
      </c>
      <c r="M14" s="79">
        <v>0</v>
      </c>
      <c r="N14" s="79">
        <v>3</v>
      </c>
      <c r="O14" s="91">
        <v>0</v>
      </c>
      <c r="P14" s="92">
        <v>0</v>
      </c>
      <c r="Q14" s="93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4">
        <v>0</v>
      </c>
      <c r="Z14" s="185" t="str">
        <f>IFERROR(Y14/Q14,"-")</f>
        <v>-</v>
      </c>
      <c r="AA14" s="185" t="str">
        <f>IFERROR(Y14/W14,"-")</f>
        <v>-</v>
      </c>
      <c r="AB14" s="179"/>
      <c r="AC14" s="83"/>
      <c r="AD14" s="77"/>
      <c r="AE14" s="94"/>
      <c r="AF14" s="95" t="str">
        <f>IF(Q14=0,"",IF(AE14=0,"",(AE14/Q14)))</f>
        <v/>
      </c>
      <c r="AG14" s="94"/>
      <c r="AH14" s="96" t="str">
        <f>IFERROR(AG14/AE14,"-")</f>
        <v>-</v>
      </c>
      <c r="AI14" s="97"/>
      <c r="AJ14" s="98" t="str">
        <f>IFERROR(AI14/AE14,"-")</f>
        <v>-</v>
      </c>
      <c r="AK14" s="99"/>
      <c r="AL14" s="99"/>
      <c r="AM14" s="99"/>
      <c r="AN14" s="100"/>
      <c r="AO14" s="101" t="str">
        <f>IF(Q14=0,"",IF(AN14=0,"",(AN14/Q14)))</f>
        <v/>
      </c>
      <c r="AP14" s="100"/>
      <c r="AQ14" s="102" t="str">
        <f>IFERROR(AP14/AN14,"-")</f>
        <v>-</v>
      </c>
      <c r="AR14" s="103"/>
      <c r="AS14" s="104" t="str">
        <f>IFERROR(AR14/AN14,"-")</f>
        <v>-</v>
      </c>
      <c r="AT14" s="105"/>
      <c r="AU14" s="105"/>
      <c r="AV14" s="105"/>
      <c r="AW14" s="106"/>
      <c r="AX14" s="107" t="str">
        <f>IF(Q14=0,"",IF(AW14=0,"",(AW14/Q14)))</f>
        <v/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 t="str">
        <f>IF(Q14=0,"",IF(BF14=0,"",(BF14/Q14)))</f>
        <v/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/>
      <c r="BP14" s="120" t="str">
        <f>IF(Q14=0,"",IF(BO14=0,"",(BO14/Q14)))</f>
        <v/>
      </c>
      <c r="BQ14" s="121"/>
      <c r="BR14" s="122" t="str">
        <f>IFERROR(BQ14/BO14,"-")</f>
        <v>-</v>
      </c>
      <c r="BS14" s="123"/>
      <c r="BT14" s="124" t="str">
        <f>IFERROR(BS14/BO14,"-")</f>
        <v>-</v>
      </c>
      <c r="BU14" s="125"/>
      <c r="BV14" s="125"/>
      <c r="BW14" s="125"/>
      <c r="BX14" s="126"/>
      <c r="BY14" s="127" t="str">
        <f>IF(Q14=0,"",IF(BX14=0,"",(BX14/Q14)))</f>
        <v/>
      </c>
      <c r="BZ14" s="128"/>
      <c r="CA14" s="129" t="str">
        <f>IFERROR(BZ14/BX14,"-")</f>
        <v>-</v>
      </c>
      <c r="CB14" s="130"/>
      <c r="CC14" s="131" t="str">
        <f>IFERROR(CB14/BX14,"-")</f>
        <v>-</v>
      </c>
      <c r="CD14" s="132"/>
      <c r="CE14" s="132"/>
      <c r="CF14" s="132"/>
      <c r="CG14" s="133"/>
      <c r="CH14" s="134" t="str">
        <f>IF(Q14=0,"",IF(CG14=0,"",(CG14/Q14)))</f>
        <v/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8"/>
      <c r="B15" s="187" t="s">
        <v>69</v>
      </c>
      <c r="C15" s="187"/>
      <c r="D15" s="187"/>
      <c r="E15" s="187"/>
      <c r="F15" s="187"/>
      <c r="G15" s="187" t="s">
        <v>67</v>
      </c>
      <c r="H15" s="90"/>
      <c r="I15" s="90"/>
      <c r="J15" s="90"/>
      <c r="K15" s="179"/>
      <c r="L15" s="79">
        <v>0</v>
      </c>
      <c r="M15" s="79">
        <v>0</v>
      </c>
      <c r="N15" s="79">
        <v>1</v>
      </c>
      <c r="O15" s="91">
        <v>0</v>
      </c>
      <c r="P15" s="92">
        <v>0</v>
      </c>
      <c r="Q15" s="93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4">
        <v>0</v>
      </c>
      <c r="Z15" s="185" t="str">
        <f>IFERROR(Y15/Q15,"-")</f>
        <v>-</v>
      </c>
      <c r="AA15" s="185" t="str">
        <f>IFERROR(Y15/W15,"-")</f>
        <v>-</v>
      </c>
      <c r="AB15" s="179"/>
      <c r="AC15" s="83"/>
      <c r="AD15" s="77"/>
      <c r="AE15" s="94"/>
      <c r="AF15" s="95" t="str">
        <f>IF(Q15=0,"",IF(AE15=0,"",(AE15/Q15)))</f>
        <v/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 t="str">
        <f>IF(Q15=0,"",IF(AN15=0,"",(AN15/Q15)))</f>
        <v/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 t="str">
        <f>IF(Q15=0,"",IF(AW15=0,"",(AW15/Q15)))</f>
        <v/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 t="str">
        <f>IF(Q15=0,"",IF(BF15=0,"",(BF15/Q15)))</f>
        <v/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 t="str">
        <f>IF(Q15=0,"",IF(BO15=0,"",(BO15/Q15)))</f>
        <v/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 t="str">
        <f>IF(Q15=0,"",IF(BX15=0,"",(BX15/Q15)))</f>
        <v/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/>
      <c r="CH15" s="134" t="str">
        <f>IF(Q15=0,"",IF(CG15=0,"",(CG15/Q15)))</f>
        <v/>
      </c>
      <c r="CI15" s="135"/>
      <c r="CJ15" s="136" t="str">
        <f>IFERROR(CI15/CG15,"-")</f>
        <v>-</v>
      </c>
      <c r="CK15" s="137"/>
      <c r="CL15" s="138" t="str">
        <f>IFERROR(CK15/CG15,"-")</f>
        <v>-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8"/>
      <c r="B16" s="187" t="s">
        <v>70</v>
      </c>
      <c r="C16" s="187"/>
      <c r="D16" s="187"/>
      <c r="E16" s="187"/>
      <c r="F16" s="187"/>
      <c r="G16" s="187" t="s">
        <v>62</v>
      </c>
      <c r="H16" s="90"/>
      <c r="I16" s="90"/>
      <c r="J16" s="90"/>
      <c r="K16" s="179"/>
      <c r="L16" s="79">
        <v>0</v>
      </c>
      <c r="M16" s="79">
        <v>0</v>
      </c>
      <c r="N16" s="79">
        <v>0</v>
      </c>
      <c r="O16" s="91">
        <v>0</v>
      </c>
      <c r="P16" s="92">
        <v>0</v>
      </c>
      <c r="Q16" s="93">
        <f>O16+P16</f>
        <v>0</v>
      </c>
      <c r="R16" s="80" t="str">
        <f>IFERROR(Q16/N16,"-")</f>
        <v>-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4">
        <v>0</v>
      </c>
      <c r="Z16" s="185" t="str">
        <f>IFERROR(Y16/Q16,"-")</f>
        <v>-</v>
      </c>
      <c r="AA16" s="185" t="str">
        <f>IFERROR(Y16/W16,"-")</f>
        <v>-</v>
      </c>
      <c r="AB16" s="179"/>
      <c r="AC16" s="83"/>
      <c r="AD16" s="77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8"/>
      <c r="B17" s="187" t="s">
        <v>71</v>
      </c>
      <c r="C17" s="187"/>
      <c r="D17" s="187"/>
      <c r="E17" s="187"/>
      <c r="F17" s="187"/>
      <c r="G17" s="187" t="s">
        <v>62</v>
      </c>
      <c r="H17" s="90"/>
      <c r="I17" s="90"/>
      <c r="J17" s="90"/>
      <c r="K17" s="179"/>
      <c r="L17" s="79">
        <v>0</v>
      </c>
      <c r="M17" s="79">
        <v>0</v>
      </c>
      <c r="N17" s="79">
        <v>0</v>
      </c>
      <c r="O17" s="91">
        <v>72</v>
      </c>
      <c r="P17" s="92">
        <v>0</v>
      </c>
      <c r="Q17" s="93">
        <f>O17+P17</f>
        <v>72</v>
      </c>
      <c r="R17" s="80" t="str">
        <f>IFERROR(Q17/N17,"-")</f>
        <v>-</v>
      </c>
      <c r="S17" s="79">
        <v>2</v>
      </c>
      <c r="T17" s="79">
        <v>11</v>
      </c>
      <c r="U17" s="80">
        <f>IFERROR(T17/(Q17),"-")</f>
        <v>0.15277777777778</v>
      </c>
      <c r="V17" s="81"/>
      <c r="W17" s="82">
        <v>3</v>
      </c>
      <c r="X17" s="80">
        <f>IF(Q17=0,"-",W17/Q17)</f>
        <v>0.041666666666667</v>
      </c>
      <c r="Y17" s="184">
        <v>171000</v>
      </c>
      <c r="Z17" s="185">
        <f>IFERROR(Y17/Q17,"-")</f>
        <v>2375</v>
      </c>
      <c r="AA17" s="185">
        <f>IFERROR(Y17/W17,"-")</f>
        <v>57000</v>
      </c>
      <c r="AB17" s="179"/>
      <c r="AC17" s="83"/>
      <c r="AD17" s="77"/>
      <c r="AE17" s="94"/>
      <c r="AF17" s="95">
        <f>IF(Q17=0,"",IF(AE17=0,"",(AE17/Q17)))</f>
        <v>0</v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>
        <f>IF(Q17=0,"",IF(AN17=0,"",(AN17/Q17)))</f>
        <v>0</v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>
        <v>3</v>
      </c>
      <c r="AX17" s="107">
        <f>IF(Q17=0,"",IF(AW17=0,"",(AW17/Q17)))</f>
        <v>0.041666666666667</v>
      </c>
      <c r="AY17" s="106"/>
      <c r="AZ17" s="108">
        <f>IFERROR(AY17/AW17,"-")</f>
        <v>0</v>
      </c>
      <c r="BA17" s="109"/>
      <c r="BB17" s="110">
        <f>IFERROR(BA17/AW17,"-")</f>
        <v>0</v>
      </c>
      <c r="BC17" s="111"/>
      <c r="BD17" s="111"/>
      <c r="BE17" s="111"/>
      <c r="BF17" s="112">
        <v>14</v>
      </c>
      <c r="BG17" s="113">
        <f>IF(Q17=0,"",IF(BF17=0,"",(BF17/Q17)))</f>
        <v>0.19444444444444</v>
      </c>
      <c r="BH17" s="112"/>
      <c r="BI17" s="114">
        <f>IFERROR(BH17/BF17,"-")</f>
        <v>0</v>
      </c>
      <c r="BJ17" s="115"/>
      <c r="BK17" s="116">
        <f>IFERROR(BJ17/BF17,"-")</f>
        <v>0</v>
      </c>
      <c r="BL17" s="117"/>
      <c r="BM17" s="117"/>
      <c r="BN17" s="117"/>
      <c r="BO17" s="119">
        <v>23</v>
      </c>
      <c r="BP17" s="120">
        <f>IF(Q17=0,"",IF(BO17=0,"",(BO17/Q17)))</f>
        <v>0.31944444444444</v>
      </c>
      <c r="BQ17" s="121"/>
      <c r="BR17" s="122">
        <f>IFERROR(BQ17/BO17,"-")</f>
        <v>0</v>
      </c>
      <c r="BS17" s="123"/>
      <c r="BT17" s="124">
        <f>IFERROR(BS17/BO17,"-")</f>
        <v>0</v>
      </c>
      <c r="BU17" s="125"/>
      <c r="BV17" s="125"/>
      <c r="BW17" s="125"/>
      <c r="BX17" s="126">
        <v>22</v>
      </c>
      <c r="BY17" s="127">
        <f>IF(Q17=0,"",IF(BX17=0,"",(BX17/Q17)))</f>
        <v>0.30555555555556</v>
      </c>
      <c r="BZ17" s="128">
        <v>1</v>
      </c>
      <c r="CA17" s="129">
        <f>IFERROR(BZ17/BX17,"-")</f>
        <v>0.045454545454545</v>
      </c>
      <c r="CB17" s="130">
        <v>13000</v>
      </c>
      <c r="CC17" s="131">
        <f>IFERROR(CB17/BX17,"-")</f>
        <v>590.90909090909</v>
      </c>
      <c r="CD17" s="132"/>
      <c r="CE17" s="132"/>
      <c r="CF17" s="132">
        <v>1</v>
      </c>
      <c r="CG17" s="133">
        <v>10</v>
      </c>
      <c r="CH17" s="134">
        <f>IF(Q17=0,"",IF(CG17=0,"",(CG17/Q17)))</f>
        <v>0.13888888888889</v>
      </c>
      <c r="CI17" s="135">
        <v>2</v>
      </c>
      <c r="CJ17" s="136">
        <f>IFERROR(CI17/CG17,"-")</f>
        <v>0.2</v>
      </c>
      <c r="CK17" s="137">
        <v>158000</v>
      </c>
      <c r="CL17" s="138">
        <f>IFERROR(CK17/CG17,"-")</f>
        <v>15800</v>
      </c>
      <c r="CM17" s="139"/>
      <c r="CN17" s="139">
        <v>1</v>
      </c>
      <c r="CO17" s="139">
        <v>1</v>
      </c>
      <c r="CP17" s="140">
        <v>3</v>
      </c>
      <c r="CQ17" s="141">
        <v>171000</v>
      </c>
      <c r="CR17" s="141">
        <v>150000</v>
      </c>
      <c r="CS17" s="141"/>
      <c r="CT17" s="142" t="str">
        <f>IF(AND(CR17=0,CS17=0),"",IF(AND(CR17&lt;=100000,CS17&lt;=100000),"",IF(CR17/CQ17&gt;0.7,"男高",IF(CS17/CQ17&gt;0.7,"女高",""))))</f>
        <v>男高</v>
      </c>
    </row>
    <row r="18" spans="1:99">
      <c r="A18" s="30"/>
      <c r="B18" s="187" t="s">
        <v>72</v>
      </c>
      <c r="C18" s="187"/>
      <c r="D18" s="187"/>
      <c r="E18" s="187"/>
      <c r="F18" s="187"/>
      <c r="G18" s="187" t="s">
        <v>64</v>
      </c>
      <c r="H18" s="90"/>
      <c r="I18" s="90"/>
      <c r="J18" s="90"/>
      <c r="K18" s="180"/>
      <c r="L18" s="34">
        <v>135</v>
      </c>
      <c r="M18" s="34">
        <v>64</v>
      </c>
      <c r="N18" s="31">
        <v>75</v>
      </c>
      <c r="O18" s="23">
        <v>12</v>
      </c>
      <c r="P18" s="23">
        <v>0</v>
      </c>
      <c r="Q18" s="23">
        <f>O18+P18</f>
        <v>12</v>
      </c>
      <c r="R18" s="32">
        <f>IFERROR(Q18/N18,"-")</f>
        <v>0.16</v>
      </c>
      <c r="S18" s="32">
        <v>8</v>
      </c>
      <c r="T18" s="23">
        <v>0</v>
      </c>
      <c r="U18" s="32">
        <f>IFERROR(T18/(Q18),"-")</f>
        <v>0</v>
      </c>
      <c r="V18" s="25"/>
      <c r="W18" s="25">
        <v>3</v>
      </c>
      <c r="X18" s="25">
        <f>IF(Q18=0,"-",W18/Q18)</f>
        <v>0.25</v>
      </c>
      <c r="Y18" s="186">
        <v>138000</v>
      </c>
      <c r="Z18" s="186">
        <f>IFERROR(Y18/Q18,"-")</f>
        <v>11500</v>
      </c>
      <c r="AA18" s="186">
        <f>IFERROR(Y18/W18,"-")</f>
        <v>46000</v>
      </c>
      <c r="AB18" s="186"/>
      <c r="AC18" s="33"/>
      <c r="AD18" s="57"/>
      <c r="AE18" s="61"/>
      <c r="AF18" s="62">
        <f>IF(Q18=0,"",IF(AE18=0,"",(AE18/Q18)))</f>
        <v>0</v>
      </c>
      <c r="AG18" s="61"/>
      <c r="AH18" s="65" t="str">
        <f>IFERROR(AG18/AE18,"-")</f>
        <v>-</v>
      </c>
      <c r="AI18" s="66"/>
      <c r="AJ18" s="67" t="str">
        <f>IFERROR(AI18/AE18,"-")</f>
        <v>-</v>
      </c>
      <c r="AK18" s="68"/>
      <c r="AL18" s="68"/>
      <c r="AM18" s="68"/>
      <c r="AN18" s="61">
        <v>1</v>
      </c>
      <c r="AO18" s="62">
        <f>IF(Q18=0,"",IF(AN18=0,"",(AN18/Q18)))</f>
        <v>0.083333333333333</v>
      </c>
      <c r="AP18" s="61"/>
      <c r="AQ18" s="65">
        <f>IFERROR(AP18/AN18,"-")</f>
        <v>0</v>
      </c>
      <c r="AR18" s="66"/>
      <c r="AS18" s="67">
        <f>IFERROR(AR18/AN18,"-")</f>
        <v>0</v>
      </c>
      <c r="AT18" s="68"/>
      <c r="AU18" s="68"/>
      <c r="AV18" s="68"/>
      <c r="AW18" s="61"/>
      <c r="AX18" s="62">
        <f>IF(Q18=0,"",IF(AW18=0,"",(AW18/Q18)))</f>
        <v>0</v>
      </c>
      <c r="AY18" s="61"/>
      <c r="AZ18" s="65" t="str">
        <f>IFERROR(AY18/AW18,"-")</f>
        <v>-</v>
      </c>
      <c r="BA18" s="66"/>
      <c r="BB18" s="67" t="str">
        <f>IFERROR(BA18/AW18,"-")</f>
        <v>-</v>
      </c>
      <c r="BC18" s="68"/>
      <c r="BD18" s="68"/>
      <c r="BE18" s="68"/>
      <c r="BF18" s="61"/>
      <c r="BG18" s="62">
        <f>IF(Q18=0,"",IF(BF18=0,"",(BF18/Q18)))</f>
        <v>0</v>
      </c>
      <c r="BH18" s="61"/>
      <c r="BI18" s="65" t="str">
        <f>IFERROR(BH18/BF18,"-")</f>
        <v>-</v>
      </c>
      <c r="BJ18" s="66"/>
      <c r="BK18" s="67" t="str">
        <f>IFERROR(BJ18/BF18,"-")</f>
        <v>-</v>
      </c>
      <c r="BL18" s="68"/>
      <c r="BM18" s="68"/>
      <c r="BN18" s="68"/>
      <c r="BO18" s="63">
        <v>5</v>
      </c>
      <c r="BP18" s="64">
        <f>IF(Q18=0,"",IF(BO18=0,"",(BO18/Q18)))</f>
        <v>0.41666666666667</v>
      </c>
      <c r="BQ18" s="61">
        <v>2</v>
      </c>
      <c r="BR18" s="65">
        <f>IFERROR(BQ18/BO18,"-")</f>
        <v>0.4</v>
      </c>
      <c r="BS18" s="66">
        <v>135000</v>
      </c>
      <c r="BT18" s="67">
        <f>IFERROR(BS18/BO18,"-")</f>
        <v>27000</v>
      </c>
      <c r="BU18" s="68"/>
      <c r="BV18" s="68"/>
      <c r="BW18" s="68">
        <v>2</v>
      </c>
      <c r="BX18" s="63">
        <v>5</v>
      </c>
      <c r="BY18" s="64">
        <f>IF(Q18=0,"",IF(BX18=0,"",(BX18/Q18)))</f>
        <v>0.41666666666667</v>
      </c>
      <c r="BZ18" s="61">
        <v>1</v>
      </c>
      <c r="CA18" s="65">
        <f>IFERROR(BZ18/BX18,"-")</f>
        <v>0.2</v>
      </c>
      <c r="CB18" s="66">
        <v>3000</v>
      </c>
      <c r="CC18" s="67">
        <f>IFERROR(CB18/BX18,"-")</f>
        <v>600</v>
      </c>
      <c r="CD18" s="68">
        <v>1</v>
      </c>
      <c r="CE18" s="68"/>
      <c r="CF18" s="68"/>
      <c r="CG18" s="63">
        <v>1</v>
      </c>
      <c r="CH18" s="64">
        <f>IF(Q18=0,"",IF(CG18=0,"",(CG18/Q18)))</f>
        <v>0.083333333333333</v>
      </c>
      <c r="CI18" s="61"/>
      <c r="CJ18" s="65">
        <f>IFERROR(CI18/CG18,"-")</f>
        <v>0</v>
      </c>
      <c r="CK18" s="66"/>
      <c r="CL18" s="67">
        <f>IFERROR(CK18/CG18,"-")</f>
        <v>0</v>
      </c>
      <c r="CM18" s="68"/>
      <c r="CN18" s="68"/>
      <c r="CO18" s="68"/>
      <c r="CP18" s="69">
        <v>3</v>
      </c>
      <c r="CQ18" s="66">
        <v>138000</v>
      </c>
      <c r="CR18" s="66">
        <v>96000</v>
      </c>
      <c r="CS18" s="66"/>
      <c r="CT18" s="70" t="str">
        <f>IF(AND(CR18=0,CS18=0),"",IF(AND(CR18&lt;=100000,CS18&lt;=100000),"",IF(CR18/CQ18&gt;0.7,"男高",IF(CS18/CQ18&gt;0.7,"女高",""))))</f>
        <v/>
      </c>
    </row>
    <row r="19" spans="1:99">
      <c r="A19" s="30"/>
      <c r="B19" s="187" t="s">
        <v>73</v>
      </c>
      <c r="C19" s="187"/>
      <c r="D19" s="187"/>
      <c r="E19" s="187"/>
      <c r="F19" s="187"/>
      <c r="G19" s="187" t="s">
        <v>64</v>
      </c>
      <c r="H19" s="36"/>
      <c r="I19" s="36"/>
      <c r="J19" s="73"/>
      <c r="K19" s="181"/>
      <c r="L19" s="34">
        <v>0</v>
      </c>
      <c r="M19" s="34">
        <v>0</v>
      </c>
      <c r="N19" s="31">
        <v>0</v>
      </c>
      <c r="O19" s="23">
        <v>0</v>
      </c>
      <c r="P19" s="23">
        <v>0</v>
      </c>
      <c r="Q19" s="23">
        <f>O19+P19</f>
        <v>0</v>
      </c>
      <c r="R19" s="32" t="str">
        <f>IFERROR(Q19/N19,"-")</f>
        <v>-</v>
      </c>
      <c r="S19" s="32">
        <v>0</v>
      </c>
      <c r="T19" s="23">
        <v>0</v>
      </c>
      <c r="U19" s="32" t="str">
        <f>IFERROR(T19/(Q19),"-")</f>
        <v>-</v>
      </c>
      <c r="V19" s="25"/>
      <c r="W19" s="25">
        <v>0</v>
      </c>
      <c r="X19" s="25" t="str">
        <f>IF(Q19=0,"-",W19/Q19)</f>
        <v>-</v>
      </c>
      <c r="Y19" s="186">
        <v>0</v>
      </c>
      <c r="Z19" s="186" t="str">
        <f>IFERROR(Y19/Q19,"-")</f>
        <v>-</v>
      </c>
      <c r="AA19" s="186" t="str">
        <f>IFERROR(Y19/W19,"-")</f>
        <v>-</v>
      </c>
      <c r="AB19" s="186"/>
      <c r="AC19" s="33"/>
      <c r="AD19" s="59"/>
      <c r="AE19" s="61"/>
      <c r="AF19" s="62" t="str">
        <f>IF(Q19=0,"",IF(AE19=0,"",(AE19/Q19)))</f>
        <v/>
      </c>
      <c r="AG19" s="61"/>
      <c r="AH19" s="65" t="str">
        <f>IFERROR(AG19/AE19,"-")</f>
        <v>-</v>
      </c>
      <c r="AI19" s="66"/>
      <c r="AJ19" s="67" t="str">
        <f>IFERROR(AI19/AE19,"-")</f>
        <v>-</v>
      </c>
      <c r="AK19" s="68"/>
      <c r="AL19" s="68"/>
      <c r="AM19" s="68"/>
      <c r="AN19" s="61"/>
      <c r="AO19" s="62" t="str">
        <f>IF(Q19=0,"",IF(AN19=0,"",(AN19/Q19)))</f>
        <v/>
      </c>
      <c r="AP19" s="61"/>
      <c r="AQ19" s="65" t="str">
        <f>IFERROR(AP19/AN19,"-")</f>
        <v>-</v>
      </c>
      <c r="AR19" s="66"/>
      <c r="AS19" s="67" t="str">
        <f>IFERROR(AR19/AN19,"-")</f>
        <v>-</v>
      </c>
      <c r="AT19" s="68"/>
      <c r="AU19" s="68"/>
      <c r="AV19" s="68"/>
      <c r="AW19" s="61"/>
      <c r="AX19" s="62" t="str">
        <f>IF(Q19=0,"",IF(AW19=0,"",(AW19/Q19)))</f>
        <v/>
      </c>
      <c r="AY19" s="61"/>
      <c r="AZ19" s="65" t="str">
        <f>IFERROR(AY19/AW19,"-")</f>
        <v>-</v>
      </c>
      <c r="BA19" s="66"/>
      <c r="BB19" s="67" t="str">
        <f>IFERROR(BA19/AW19,"-")</f>
        <v>-</v>
      </c>
      <c r="BC19" s="68"/>
      <c r="BD19" s="68"/>
      <c r="BE19" s="68"/>
      <c r="BF19" s="61"/>
      <c r="BG19" s="62" t="str">
        <f>IF(Q19=0,"",IF(BF19=0,"",(BF19/Q19)))</f>
        <v/>
      </c>
      <c r="BH19" s="61"/>
      <c r="BI19" s="65" t="str">
        <f>IFERROR(BH19/BF19,"-")</f>
        <v>-</v>
      </c>
      <c r="BJ19" s="66"/>
      <c r="BK19" s="67" t="str">
        <f>IFERROR(BJ19/BF19,"-")</f>
        <v>-</v>
      </c>
      <c r="BL19" s="68"/>
      <c r="BM19" s="68"/>
      <c r="BN19" s="68"/>
      <c r="BO19" s="63"/>
      <c r="BP19" s="64" t="str">
        <f>IF(Q19=0,"",IF(BO19=0,"",(BO19/Q19)))</f>
        <v/>
      </c>
      <c r="BQ19" s="61"/>
      <c r="BR19" s="65" t="str">
        <f>IFERROR(BQ19/BO19,"-")</f>
        <v>-</v>
      </c>
      <c r="BS19" s="66"/>
      <c r="BT19" s="67" t="str">
        <f>IFERROR(BS19/BO19,"-")</f>
        <v>-</v>
      </c>
      <c r="BU19" s="68"/>
      <c r="BV19" s="68"/>
      <c r="BW19" s="68"/>
      <c r="BX19" s="63"/>
      <c r="BY19" s="64" t="str">
        <f>IF(Q19=0,"",IF(BX19=0,"",(BX19/Q19)))</f>
        <v/>
      </c>
      <c r="BZ19" s="61"/>
      <c r="CA19" s="65" t="str">
        <f>IFERROR(BZ19/BX19,"-")</f>
        <v>-</v>
      </c>
      <c r="CB19" s="66"/>
      <c r="CC19" s="67" t="str">
        <f>IFERROR(CB19/BX19,"-")</f>
        <v>-</v>
      </c>
      <c r="CD19" s="68"/>
      <c r="CE19" s="68"/>
      <c r="CF19" s="68"/>
      <c r="CG19" s="63"/>
      <c r="CH19" s="64" t="str">
        <f>IF(Q19=0,"",IF(CG19=0,"",(CG19/Q19)))</f>
        <v/>
      </c>
      <c r="CI19" s="61"/>
      <c r="CJ19" s="65" t="str">
        <f>IFERROR(CI19/CG19,"-")</f>
        <v>-</v>
      </c>
      <c r="CK19" s="66"/>
      <c r="CL19" s="67" t="str">
        <f>IFERROR(CK19/CG19,"-")</f>
        <v>-</v>
      </c>
      <c r="CM19" s="68"/>
      <c r="CN19" s="68"/>
      <c r="CO19" s="68"/>
      <c r="CP19" s="69">
        <v>0</v>
      </c>
      <c r="CQ19" s="66">
        <v>0</v>
      </c>
      <c r="CR19" s="66"/>
      <c r="CS19" s="66"/>
      <c r="CT19" s="70" t="str">
        <f>IF(AND(CR19=0,CS19=0),"",IF(AND(CR19&lt;=100000,CS19&lt;=100000),"",IF(CR19/CQ19&gt;0.7,"男高",IF(CS19/CQ19&gt;0.7,"女高",""))))</f>
        <v/>
      </c>
    </row>
    <row r="20" spans="1:99">
      <c r="A20" s="19"/>
      <c r="B20" s="187" t="s">
        <v>74</v>
      </c>
      <c r="C20" s="187"/>
      <c r="D20" s="187"/>
      <c r="E20" s="187"/>
      <c r="F20" s="187"/>
      <c r="G20" s="187" t="s">
        <v>64</v>
      </c>
      <c r="H20" s="40"/>
      <c r="I20" s="40"/>
      <c r="J20" s="40"/>
      <c r="K20" s="182"/>
      <c r="L20" s="41">
        <v>117</v>
      </c>
      <c r="M20" s="41">
        <v>67</v>
      </c>
      <c r="N20" s="41">
        <v>91</v>
      </c>
      <c r="O20" s="41">
        <v>22</v>
      </c>
      <c r="P20" s="41">
        <v>0</v>
      </c>
      <c r="Q20" s="41">
        <f>O20+P20</f>
        <v>22</v>
      </c>
      <c r="R20" s="42">
        <f>IFERROR(Q20/N20,"-")</f>
        <v>0.24175824175824</v>
      </c>
      <c r="S20" s="76">
        <v>8</v>
      </c>
      <c r="T20" s="76">
        <v>3</v>
      </c>
      <c r="U20" s="42">
        <f>IFERROR(T20/(Q20),"-")</f>
        <v>0.13636363636364</v>
      </c>
      <c r="V20" s="43"/>
      <c r="W20" s="44">
        <v>7</v>
      </c>
      <c r="X20" s="42">
        <f>IF(Q20=0,"-",W20/Q20)</f>
        <v>0.31818181818182</v>
      </c>
      <c r="Y20" s="182">
        <v>147000</v>
      </c>
      <c r="Z20" s="182">
        <f>IFERROR(Y20/Q20,"-")</f>
        <v>6681.8181818182</v>
      </c>
      <c r="AA20" s="182">
        <f>IFERROR(Y20/W20,"-")</f>
        <v>21000</v>
      </c>
      <c r="AB20" s="182"/>
      <c r="AC20" s="45"/>
      <c r="AD20" s="58"/>
      <c r="AE20" s="60"/>
      <c r="AF20" s="60">
        <f>IF(Q20=0,"",IF(AE20=0,"",(AE20/Q20)))</f>
        <v>0</v>
      </c>
      <c r="AG20" s="60"/>
      <c r="AH20" s="60" t="str">
        <f>IFERROR(AG20/AE20,"-")</f>
        <v>-</v>
      </c>
      <c r="AI20" s="60"/>
      <c r="AJ20" s="60" t="str">
        <f>IFERROR(AI20/AE20,"-")</f>
        <v>-</v>
      </c>
      <c r="AK20" s="60"/>
      <c r="AL20" s="60"/>
      <c r="AM20" s="60"/>
      <c r="AN20" s="60">
        <v>2</v>
      </c>
      <c r="AO20" s="60">
        <f>IF(Q20=0,"",IF(AN20=0,"",(AN20/Q20)))</f>
        <v>0.090909090909091</v>
      </c>
      <c r="AP20" s="60"/>
      <c r="AQ20" s="60">
        <f>IFERROR(AP20/AN20,"-")</f>
        <v>0</v>
      </c>
      <c r="AR20" s="60"/>
      <c r="AS20" s="60">
        <f>IFERROR(AR20/AN20,"-")</f>
        <v>0</v>
      </c>
      <c r="AT20" s="60"/>
      <c r="AU20" s="60"/>
      <c r="AV20" s="60"/>
      <c r="AW20" s="60"/>
      <c r="AX20" s="60">
        <f>IF(Q20=0,"",IF(AW20=0,"",(AW20/Q20)))</f>
        <v>0</v>
      </c>
      <c r="AY20" s="60"/>
      <c r="AZ20" s="60" t="str">
        <f>IFERROR(AY20/AW20,"-")</f>
        <v>-</v>
      </c>
      <c r="BA20" s="60"/>
      <c r="BB20" s="60" t="str">
        <f>IFERROR(BA20/AW20,"-")</f>
        <v>-</v>
      </c>
      <c r="BC20" s="60"/>
      <c r="BD20" s="60"/>
      <c r="BE20" s="60"/>
      <c r="BF20" s="60">
        <v>2</v>
      </c>
      <c r="BG20" s="60">
        <f>IF(Q20=0,"",IF(BF20=0,"",(BF20/Q20)))</f>
        <v>0.090909090909091</v>
      </c>
      <c r="BH20" s="60">
        <v>1</v>
      </c>
      <c r="BI20" s="60">
        <f>IFERROR(BH20/BF20,"-")</f>
        <v>0.5</v>
      </c>
      <c r="BJ20" s="60">
        <v>5000</v>
      </c>
      <c r="BK20" s="60">
        <f>IFERROR(BJ20/BF20,"-")</f>
        <v>2500</v>
      </c>
      <c r="BL20" s="60">
        <v>1</v>
      </c>
      <c r="BM20" s="60"/>
      <c r="BN20" s="60"/>
      <c r="BO20" s="60">
        <v>7</v>
      </c>
      <c r="BP20" s="60">
        <f>IF(Q20=0,"",IF(BO20=0,"",(BO20/Q20)))</f>
        <v>0.31818181818182</v>
      </c>
      <c r="BQ20" s="60">
        <v>1</v>
      </c>
      <c r="BR20" s="60">
        <f>IFERROR(BQ20/BO20,"-")</f>
        <v>0.14285714285714</v>
      </c>
      <c r="BS20" s="60">
        <v>88000</v>
      </c>
      <c r="BT20" s="60">
        <f>IFERROR(BS20/BO20,"-")</f>
        <v>12571.428571429</v>
      </c>
      <c r="BU20" s="60"/>
      <c r="BV20" s="60"/>
      <c r="BW20" s="60">
        <v>1</v>
      </c>
      <c r="BX20" s="60">
        <v>4</v>
      </c>
      <c r="BY20" s="60">
        <f>IF(Q20=0,"",IF(BX20=0,"",(BX20/Q20)))</f>
        <v>0.18181818181818</v>
      </c>
      <c r="BZ20" s="60">
        <v>3</v>
      </c>
      <c r="CA20" s="60">
        <f>IFERROR(BZ20/BX20,"-")</f>
        <v>0.75</v>
      </c>
      <c r="CB20" s="60">
        <v>33000</v>
      </c>
      <c r="CC20" s="60">
        <f>IFERROR(CB20/BX20,"-")</f>
        <v>8250</v>
      </c>
      <c r="CD20" s="60">
        <v>1</v>
      </c>
      <c r="CE20" s="60">
        <v>1</v>
      </c>
      <c r="CF20" s="60">
        <v>1</v>
      </c>
      <c r="CG20" s="60">
        <v>7</v>
      </c>
      <c r="CH20" s="60">
        <f>IF(Q20=0,"",IF(CG20=0,"",(CG20/Q20)))</f>
        <v>0.31818181818182</v>
      </c>
      <c r="CI20" s="60">
        <v>2</v>
      </c>
      <c r="CJ20" s="60">
        <f>IFERROR(CI20/CG20,"-")</f>
        <v>0.28571428571429</v>
      </c>
      <c r="CK20" s="60">
        <v>21000</v>
      </c>
      <c r="CL20" s="60">
        <f>IFERROR(CK20/CG20,"-")</f>
        <v>3000</v>
      </c>
      <c r="CM20" s="60"/>
      <c r="CN20" s="60">
        <v>1</v>
      </c>
      <c r="CO20" s="60">
        <v>1</v>
      </c>
      <c r="CP20" s="60">
        <v>7</v>
      </c>
      <c r="CQ20" s="60">
        <v>147000</v>
      </c>
      <c r="CR20" s="60">
        <v>88000</v>
      </c>
      <c r="CS20" s="60"/>
      <c r="CT20" s="60" t="str">
        <f>IF(AND(CR20=0,CS20=0),"",IF(AND(CR20&lt;=100000,CS20&lt;=100000),"",IF(CR20/CQ20&gt;0.7,"男高",IF(CS20/CQ20&gt;0.7,"女高",""))))</f>
        <v/>
      </c>
    </row>
    <row r="21" spans="1:99">
      <c r="B21" s="187" t="s">
        <v>75</v>
      </c>
      <c r="C21" s="187"/>
      <c r="D21" s="187"/>
      <c r="E21" s="187"/>
      <c r="F21" s="187"/>
      <c r="G21" s="187" t="s">
        <v>64</v>
      </c>
      <c r="H21" s="72"/>
      <c r="I21" s="72"/>
      <c r="J21" s="72"/>
      <c r="L21" s="72">
        <v>7</v>
      </c>
      <c r="M21" s="72">
        <v>4</v>
      </c>
      <c r="N21" s="72">
        <v>1</v>
      </c>
      <c r="O21" s="72">
        <v>1</v>
      </c>
      <c r="P21" s="72">
        <v>0</v>
      </c>
      <c r="Q21" s="72">
        <f>O21+P21</f>
        <v>1</v>
      </c>
      <c r="R21" s="72">
        <f>IFERROR(Q21/N21,"-")</f>
        <v>1</v>
      </c>
      <c r="S21" s="72">
        <v>0</v>
      </c>
      <c r="T21" s="72">
        <v>0</v>
      </c>
      <c r="U21" s="72">
        <f>IFERROR(T21/(Q21),"-")</f>
        <v>0</v>
      </c>
      <c r="W21" s="72">
        <v>0</v>
      </c>
      <c r="X21" s="72">
        <f>IF(Q21=0,"-",W21/Q21)</f>
        <v>0</v>
      </c>
      <c r="Y21" s="72">
        <v>0</v>
      </c>
      <c r="Z21" s="72">
        <f>IFERROR(Y21/Q21,"-")</f>
        <v>0</v>
      </c>
      <c r="AA21" s="72" t="str">
        <f>IFERROR(Y21/W21,"-")</f>
        <v>-</v>
      </c>
      <c r="AE21" s="72"/>
      <c r="AF21" s="72">
        <f>IF(Q21=0,"",IF(AE21=0,"",(AE21/Q21)))</f>
        <v>0</v>
      </c>
      <c r="AG21" s="72"/>
      <c r="AH21" s="72" t="str">
        <f>IFERROR(AG21/AE21,"-")</f>
        <v>-</v>
      </c>
      <c r="AI21" s="72"/>
      <c r="AJ21" s="72" t="str">
        <f>IFERROR(AI21/AE21,"-")</f>
        <v>-</v>
      </c>
      <c r="AK21" s="72"/>
      <c r="AL21" s="72"/>
      <c r="AM21" s="72"/>
      <c r="AN21" s="72"/>
      <c r="AO21" s="72">
        <f>IF(Q21=0,"",IF(AN21=0,"",(AN21/Q21)))</f>
        <v>0</v>
      </c>
      <c r="AP21" s="72"/>
      <c r="AQ21" s="72" t="str">
        <f>IFERROR(AP21/AN21,"-")</f>
        <v>-</v>
      </c>
      <c r="AR21" s="72"/>
      <c r="AS21" s="72" t="str">
        <f>IFERROR(AR21/AN21,"-")</f>
        <v>-</v>
      </c>
      <c r="AT21" s="72"/>
      <c r="AU21" s="72"/>
      <c r="AV21" s="72"/>
      <c r="AW21" s="72"/>
      <c r="AX21" s="72">
        <f>IF(Q21=0,"",IF(AW21=0,"",(AW21/Q21)))</f>
        <v>0</v>
      </c>
      <c r="AY21" s="72"/>
      <c r="AZ21" s="72" t="str">
        <f>IFERROR(AY21/AW21,"-")</f>
        <v>-</v>
      </c>
      <c r="BA21" s="72"/>
      <c r="BB21" s="72" t="str">
        <f>IFERROR(BA21/AW21,"-")</f>
        <v>-</v>
      </c>
      <c r="BC21" s="72"/>
      <c r="BD21" s="72"/>
      <c r="BE21" s="72"/>
      <c r="BF21" s="72"/>
      <c r="BG21" s="72">
        <f>IF(Q21=0,"",IF(BF21=0,"",(BF21/Q21)))</f>
        <v>0</v>
      </c>
      <c r="BH21" s="72"/>
      <c r="BI21" s="72" t="str">
        <f>IFERROR(BH21/BF21,"-")</f>
        <v>-</v>
      </c>
      <c r="BJ21" s="72"/>
      <c r="BK21" s="72" t="str">
        <f>IFERROR(BJ21/BF21,"-")</f>
        <v>-</v>
      </c>
      <c r="BL21" s="72"/>
      <c r="BM21" s="72"/>
      <c r="BN21" s="72"/>
      <c r="BO21" s="72"/>
      <c r="BP21" s="72">
        <f>IF(Q21=0,"",IF(BO21=0,"",(BO21/Q21)))</f>
        <v>0</v>
      </c>
      <c r="BQ21" s="72"/>
      <c r="BR21" s="72" t="str">
        <f>IFERROR(BQ21/BO21,"-")</f>
        <v>-</v>
      </c>
      <c r="BS21" s="72"/>
      <c r="BT21" s="72" t="str">
        <f>IFERROR(BS21/BO21,"-")</f>
        <v>-</v>
      </c>
      <c r="BU21" s="72"/>
      <c r="BV21" s="72"/>
      <c r="BW21" s="72"/>
      <c r="BX21" s="72"/>
      <c r="BY21" s="72">
        <f>IF(Q21=0,"",IF(BX21=0,"",(BX21/Q21)))</f>
        <v>0</v>
      </c>
      <c r="BZ21" s="72"/>
      <c r="CA21" s="72" t="str">
        <f>IFERROR(BZ21/BX21,"-")</f>
        <v>-</v>
      </c>
      <c r="CB21" s="72"/>
      <c r="CC21" s="72" t="str">
        <f>IFERROR(CB21/BX21,"-")</f>
        <v>-</v>
      </c>
      <c r="CD21" s="72"/>
      <c r="CE21" s="72"/>
      <c r="CF21" s="72"/>
      <c r="CG21" s="72">
        <v>1</v>
      </c>
      <c r="CH21" s="72">
        <f>IF(Q21=0,"",IF(CG21=0,"",(CG21/Q21)))</f>
        <v>1</v>
      </c>
      <c r="CI21" s="72"/>
      <c r="CJ21" s="72">
        <f>IFERROR(CI21/CG21,"-")</f>
        <v>0</v>
      </c>
      <c r="CK21" s="72"/>
      <c r="CL21" s="72">
        <f>IFERROR(CK21/CG21,"-")</f>
        <v>0</v>
      </c>
      <c r="CM21" s="72"/>
      <c r="CN21" s="72"/>
      <c r="CO21" s="72"/>
      <c r="CP21" s="72">
        <v>0</v>
      </c>
      <c r="CQ21" s="72">
        <v>0</v>
      </c>
      <c r="CR21" s="72"/>
      <c r="CS21" s="72"/>
      <c r="CT21" s="72" t="str">
        <f>IF(AND(CR21=0,CS21=0),"",IF(AND(CR21&lt;=100000,CS21&lt;=100000),"",IF(CR21/CQ21&gt;0.7,"男高",IF(CS21/CQ21&gt;0.7,"女高",""))))</f>
        <v/>
      </c>
    </row>
    <row r="24" spans="1:99">
      <c r="A24" s="72">
        <f>AC24</f>
        <v>0.45882352941176</v>
      </c>
      <c r="H24" s="72" t="s">
        <v>76</v>
      </c>
      <c r="K24" s="72">
        <f>SUM(K6:K23)</f>
        <v>1530000</v>
      </c>
      <c r="L24" s="72">
        <f>SUM(L6:L23)</f>
        <v>643</v>
      </c>
      <c r="M24" s="72">
        <f>SUM(M6:M23)</f>
        <v>357</v>
      </c>
      <c r="N24" s="72">
        <f>SUM(N6:N23)</f>
        <v>678</v>
      </c>
      <c r="O24" s="72">
        <f>SUM(O6:O23)</f>
        <v>293</v>
      </c>
      <c r="P24" s="72">
        <f>SUM(P6:P23)</f>
        <v>1</v>
      </c>
      <c r="Q24" s="72">
        <f>SUM(Q6:Q23)</f>
        <v>294</v>
      </c>
      <c r="R24" s="72">
        <f>IFERROR(Q24/N24,"-")</f>
        <v>0.43362831858407</v>
      </c>
      <c r="S24" s="72">
        <f>SUM(S6:S23)</f>
        <v>45</v>
      </c>
      <c r="T24" s="72">
        <f>SUM(T6:T23)</f>
        <v>33</v>
      </c>
      <c r="U24" s="72">
        <f>IFERROR(S24/Q24,"-")</f>
        <v>0.1530612244898</v>
      </c>
      <c r="V24" s="72">
        <f>IFERROR(K24/Q24,"-")</f>
        <v>5204.0816326531</v>
      </c>
      <c r="W24" s="72">
        <f>SUM(W6:W23)</f>
        <v>25</v>
      </c>
      <c r="X24" s="72">
        <f>IFERROR(W24/Q24,"-")</f>
        <v>0.085034013605442</v>
      </c>
      <c r="Y24" s="72">
        <f>SUM(Y6:Y23)</f>
        <v>702000</v>
      </c>
      <c r="Z24" s="72">
        <f>IFERROR(Y24/Q24,"-")</f>
        <v>2387.7551020408</v>
      </c>
      <c r="AA24" s="72">
        <f>IFERROR(Y24/W24,"-")</f>
        <v>28080</v>
      </c>
      <c r="AB24" s="72">
        <f>Y24-K24</f>
        <v>-828000</v>
      </c>
      <c r="AC24" s="72">
        <f>Y24/K24</f>
        <v>0.45882352941176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21"/>
    <mergeCell ref="K10:K21"/>
    <mergeCell ref="V10:V21"/>
    <mergeCell ref="AB10:AB21"/>
    <mergeCell ref="AC10:AC2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77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5.704</v>
      </c>
      <c r="B6" s="187" t="s">
        <v>78</v>
      </c>
      <c r="C6" s="187" t="s">
        <v>79</v>
      </c>
      <c r="D6" s="187" t="s">
        <v>80</v>
      </c>
      <c r="E6" s="187" t="s">
        <v>81</v>
      </c>
      <c r="F6" s="187" t="s">
        <v>82</v>
      </c>
      <c r="G6" s="187" t="s">
        <v>62</v>
      </c>
      <c r="H6" s="90" t="s">
        <v>83</v>
      </c>
      <c r="I6" s="90" t="s">
        <v>84</v>
      </c>
      <c r="J6" s="90" t="s">
        <v>85</v>
      </c>
      <c r="K6" s="179">
        <v>125000</v>
      </c>
      <c r="L6" s="79">
        <v>0</v>
      </c>
      <c r="M6" s="79">
        <v>0</v>
      </c>
      <c r="N6" s="79">
        <v>0</v>
      </c>
      <c r="O6" s="91">
        <v>26</v>
      </c>
      <c r="P6" s="92">
        <v>3</v>
      </c>
      <c r="Q6" s="93">
        <f>O6+P6</f>
        <v>29</v>
      </c>
      <c r="R6" s="80" t="str">
        <f>IFERROR(Q6/N6,"-")</f>
        <v>-</v>
      </c>
      <c r="S6" s="79">
        <v>1</v>
      </c>
      <c r="T6" s="79">
        <v>2</v>
      </c>
      <c r="U6" s="80">
        <f>IFERROR(T6/(Q6),"-")</f>
        <v>0.068965517241379</v>
      </c>
      <c r="V6" s="81">
        <f>IFERROR(K6/SUM(Q6:Q7),"-")</f>
        <v>2450.9803921569</v>
      </c>
      <c r="W6" s="82">
        <v>1</v>
      </c>
      <c r="X6" s="80">
        <f>IF(Q6=0,"-",W6/Q6)</f>
        <v>0.03448275862069</v>
      </c>
      <c r="Y6" s="184">
        <v>713000</v>
      </c>
      <c r="Z6" s="185">
        <f>IFERROR(Y6/Q6,"-")</f>
        <v>24586.206896552</v>
      </c>
      <c r="AA6" s="185">
        <f>IFERROR(Y6/W6,"-")</f>
        <v>713000</v>
      </c>
      <c r="AB6" s="179">
        <f>SUM(Y6:Y7)-SUM(K6:K7)</f>
        <v>588000</v>
      </c>
      <c r="AC6" s="83">
        <f>SUM(Y6:Y7)/SUM(K6:K7)</f>
        <v>5.704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9</v>
      </c>
      <c r="AO6" s="101">
        <f>IF(Q6=0,"",IF(AN6=0,"",(AN6/Q6)))</f>
        <v>0.31034482758621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10</v>
      </c>
      <c r="AX6" s="107">
        <f>IF(Q6=0,"",IF(AW6=0,"",(AW6/Q6)))</f>
        <v>0.3448275862069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4</v>
      </c>
      <c r="BG6" s="113">
        <f>IF(Q6=0,"",IF(BF6=0,"",(BF6/Q6)))</f>
        <v>0.13793103448276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0.068965517241379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0.13793103448276</v>
      </c>
      <c r="BZ6" s="128">
        <v>1</v>
      </c>
      <c r="CA6" s="129">
        <f>IFERROR(BZ6/BX6,"-")</f>
        <v>0.25</v>
      </c>
      <c r="CB6" s="130">
        <v>713000</v>
      </c>
      <c r="CC6" s="131">
        <f>IFERROR(CB6/BX6,"-")</f>
        <v>178250</v>
      </c>
      <c r="CD6" s="132"/>
      <c r="CE6" s="132"/>
      <c r="CF6" s="132">
        <v>1</v>
      </c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713000</v>
      </c>
      <c r="CR6" s="141">
        <v>713000</v>
      </c>
      <c r="CS6" s="141"/>
      <c r="CT6" s="142" t="str">
        <f>IF(AND(CR6=0,CS6=0),"",IF(AND(CR6&lt;=100000,CS6&lt;=100000),"",IF(CR6/CQ6&gt;0.7,"男高",IF(CS6/CQ6&gt;0.7,"女高",""))))</f>
        <v>男高</v>
      </c>
    </row>
    <row r="7" spans="1:99">
      <c r="A7" s="78"/>
      <c r="B7" s="187" t="s">
        <v>86</v>
      </c>
      <c r="C7" s="187" t="s">
        <v>79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86</v>
      </c>
      <c r="M7" s="79">
        <v>53</v>
      </c>
      <c r="N7" s="79">
        <v>64</v>
      </c>
      <c r="O7" s="91">
        <v>22</v>
      </c>
      <c r="P7" s="92">
        <v>0</v>
      </c>
      <c r="Q7" s="93">
        <f>O7+P7</f>
        <v>22</v>
      </c>
      <c r="R7" s="80">
        <f>IFERROR(Q7/N7,"-")</f>
        <v>0.34375</v>
      </c>
      <c r="S7" s="79">
        <v>5</v>
      </c>
      <c r="T7" s="79">
        <v>5</v>
      </c>
      <c r="U7" s="80">
        <f>IFERROR(T7/(Q7),"-")</f>
        <v>0.22727272727273</v>
      </c>
      <c r="V7" s="81"/>
      <c r="W7" s="82">
        <v>0</v>
      </c>
      <c r="X7" s="80">
        <f>IF(Q7=0,"-",W7/Q7)</f>
        <v>0</v>
      </c>
      <c r="Y7" s="184">
        <v>0</v>
      </c>
      <c r="Z7" s="185">
        <f>IFERROR(Y7/Q7,"-")</f>
        <v>0</v>
      </c>
      <c r="AA7" s="185" t="str">
        <f>IFERROR(Y7/W7,"-")</f>
        <v>-</v>
      </c>
      <c r="AB7" s="179"/>
      <c r="AC7" s="83"/>
      <c r="AD7" s="77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3</v>
      </c>
      <c r="AO7" s="101">
        <f>IF(Q7=0,"",IF(AN7=0,"",(AN7/Q7)))</f>
        <v>0.13636363636364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0.13636363636364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5</v>
      </c>
      <c r="BG7" s="113">
        <f>IF(Q7=0,"",IF(BF7=0,"",(BF7/Q7)))</f>
        <v>0.22727272727273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10</v>
      </c>
      <c r="BP7" s="120">
        <f>IF(Q7=0,"",IF(BO7=0,"",(BO7/Q7)))</f>
        <v>0.45454545454545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1</v>
      </c>
      <c r="BY7" s="127">
        <f>IF(Q7=0,"",IF(BX7=0,"",(BX7/Q7)))</f>
        <v>0.045454545454545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5.704</v>
      </c>
      <c r="B10" s="39"/>
      <c r="C10" s="39"/>
      <c r="D10" s="39"/>
      <c r="E10" s="39"/>
      <c r="F10" s="39"/>
      <c r="G10" s="39"/>
      <c r="H10" s="40" t="s">
        <v>87</v>
      </c>
      <c r="I10" s="40"/>
      <c r="J10" s="40"/>
      <c r="K10" s="182">
        <f>SUM(K6:K9)</f>
        <v>125000</v>
      </c>
      <c r="L10" s="41">
        <f>SUM(L6:L9)</f>
        <v>86</v>
      </c>
      <c r="M10" s="41">
        <f>SUM(M6:M9)</f>
        <v>53</v>
      </c>
      <c r="N10" s="41">
        <f>SUM(N6:N9)</f>
        <v>64</v>
      </c>
      <c r="O10" s="41">
        <f>SUM(O6:O9)</f>
        <v>48</v>
      </c>
      <c r="P10" s="41">
        <f>SUM(P6:P9)</f>
        <v>3</v>
      </c>
      <c r="Q10" s="41">
        <f>SUM(Q6:Q9)</f>
        <v>51</v>
      </c>
      <c r="R10" s="42">
        <f>IFERROR(Q10/N10,"-")</f>
        <v>0.796875</v>
      </c>
      <c r="S10" s="76">
        <f>SUM(S6:S9)</f>
        <v>6</v>
      </c>
      <c r="T10" s="76">
        <f>SUM(T6:T9)</f>
        <v>7</v>
      </c>
      <c r="U10" s="42">
        <f>IFERROR(S10/Q10,"-")</f>
        <v>0.11764705882353</v>
      </c>
      <c r="V10" s="43">
        <f>IFERROR(K10/Q10,"-")</f>
        <v>2450.9803921569</v>
      </c>
      <c r="W10" s="44">
        <f>SUM(W6:W9)</f>
        <v>1</v>
      </c>
      <c r="X10" s="42">
        <f>IFERROR(W10/Q10,"-")</f>
        <v>0.019607843137255</v>
      </c>
      <c r="Y10" s="182">
        <f>SUM(Y6:Y9)</f>
        <v>713000</v>
      </c>
      <c r="Z10" s="182">
        <f>IFERROR(Y10/Q10,"-")</f>
        <v>13980.392156863</v>
      </c>
      <c r="AA10" s="182">
        <f>IFERROR(Y10/W10,"-")</f>
        <v>713000</v>
      </c>
      <c r="AB10" s="182">
        <f>Y10-K10</f>
        <v>588000</v>
      </c>
      <c r="AC10" s="45">
        <f>Y10/K10</f>
        <v>5.704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88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1.9269778734311</v>
      </c>
      <c r="B6" s="187" t="s">
        <v>90</v>
      </c>
      <c r="C6" s="187" t="s">
        <v>91</v>
      </c>
      <c r="D6" s="187"/>
      <c r="E6" s="187"/>
      <c r="F6" s="90" t="s">
        <v>92</v>
      </c>
      <c r="G6" s="90" t="s">
        <v>93</v>
      </c>
      <c r="H6" s="179">
        <v>1146269</v>
      </c>
      <c r="I6" s="79">
        <v>1774</v>
      </c>
      <c r="J6" s="79">
        <v>0</v>
      </c>
      <c r="K6" s="79">
        <v>37764</v>
      </c>
      <c r="L6" s="93">
        <v>420</v>
      </c>
      <c r="M6" s="80">
        <f>IFERROR(L6/K6,"-")</f>
        <v>0.011121703209406</v>
      </c>
      <c r="N6" s="79">
        <v>100</v>
      </c>
      <c r="O6" s="79">
        <v>129</v>
      </c>
      <c r="P6" s="80">
        <f>IFERROR(N6/(L6),"-")</f>
        <v>0.23809523809524</v>
      </c>
      <c r="Q6" s="81">
        <f>IFERROR(H6/SUM(L6:L6),"-")</f>
        <v>2729.2119047619</v>
      </c>
      <c r="R6" s="82">
        <v>64</v>
      </c>
      <c r="S6" s="80">
        <f>IF(L6=0,"-",R6/L6)</f>
        <v>0.15238095238095</v>
      </c>
      <c r="T6" s="184">
        <v>2208835</v>
      </c>
      <c r="U6" s="185">
        <f>IFERROR(T6/L6,"-")</f>
        <v>5259.130952381</v>
      </c>
      <c r="V6" s="185">
        <f>IFERROR(T6/R6,"-")</f>
        <v>34513.046875</v>
      </c>
      <c r="W6" s="179">
        <f>SUM(T6:T6)-SUM(H6:H6)</f>
        <v>1062566</v>
      </c>
      <c r="X6" s="83">
        <f>SUM(T6:T6)/SUM(H6:H6)</f>
        <v>1.9269778734311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0.0023809523809524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/>
      <c r="AS6" s="107">
        <f>IF(L6=0,"",IF(AR6=0,"",(AR6/L6)))</f>
        <v>0</v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>
        <v>7</v>
      </c>
      <c r="BB6" s="113">
        <f>IF(L6=0,"",IF(BA6=0,"",(BA6/L6)))</f>
        <v>0.016666666666667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137</v>
      </c>
      <c r="BK6" s="120">
        <f>IF(L6=0,"",IF(BJ6=0,"",(BJ6/L6)))</f>
        <v>0.32619047619048</v>
      </c>
      <c r="BL6" s="121">
        <v>12</v>
      </c>
      <c r="BM6" s="122">
        <f>IFERROR(BL6/BJ6,"-")</f>
        <v>0.087591240875912</v>
      </c>
      <c r="BN6" s="123">
        <v>191000</v>
      </c>
      <c r="BO6" s="124">
        <f>IFERROR(BN6/BJ6,"-")</f>
        <v>1394.1605839416</v>
      </c>
      <c r="BP6" s="125">
        <v>6</v>
      </c>
      <c r="BQ6" s="125">
        <v>1</v>
      </c>
      <c r="BR6" s="125">
        <v>5</v>
      </c>
      <c r="BS6" s="126">
        <v>212</v>
      </c>
      <c r="BT6" s="127">
        <f>IF(L6=0,"",IF(BS6=0,"",(BS6/L6)))</f>
        <v>0.5047619047619</v>
      </c>
      <c r="BU6" s="128">
        <v>41</v>
      </c>
      <c r="BV6" s="129">
        <f>IFERROR(BU6/BS6,"-")</f>
        <v>0.19339622641509</v>
      </c>
      <c r="BW6" s="130">
        <v>1251000</v>
      </c>
      <c r="BX6" s="131">
        <f>IFERROR(BW6/BS6,"-")</f>
        <v>5900.9433962264</v>
      </c>
      <c r="BY6" s="132">
        <v>20</v>
      </c>
      <c r="BZ6" s="132">
        <v>4</v>
      </c>
      <c r="CA6" s="132">
        <v>17</v>
      </c>
      <c r="CB6" s="133">
        <v>63</v>
      </c>
      <c r="CC6" s="134">
        <f>IF(L6=0,"",IF(CB6=0,"",(CB6/L6)))</f>
        <v>0.15</v>
      </c>
      <c r="CD6" s="135">
        <v>11</v>
      </c>
      <c r="CE6" s="136">
        <f>IFERROR(CD6/CB6,"-")</f>
        <v>0.17460317460317</v>
      </c>
      <c r="CF6" s="137">
        <v>766835</v>
      </c>
      <c r="CG6" s="138">
        <f>IFERROR(CF6/CB6,"-")</f>
        <v>12171.984126984</v>
      </c>
      <c r="CH6" s="139">
        <v>2</v>
      </c>
      <c r="CI6" s="139">
        <v>1</v>
      </c>
      <c r="CJ6" s="139">
        <v>8</v>
      </c>
      <c r="CK6" s="140">
        <v>64</v>
      </c>
      <c r="CL6" s="141">
        <v>2208835</v>
      </c>
      <c r="CM6" s="141">
        <v>360000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94</v>
      </c>
      <c r="C7" s="187" t="s">
        <v>91</v>
      </c>
      <c r="D7" s="187"/>
      <c r="E7" s="187"/>
      <c r="F7" s="90" t="s">
        <v>95</v>
      </c>
      <c r="G7" s="90" t="s">
        <v>93</v>
      </c>
      <c r="H7" s="179">
        <v>0</v>
      </c>
      <c r="I7" s="79">
        <v>4</v>
      </c>
      <c r="J7" s="79">
        <v>0</v>
      </c>
      <c r="K7" s="79">
        <v>0</v>
      </c>
      <c r="L7" s="93">
        <v>2</v>
      </c>
      <c r="M7" s="80" t="str">
        <f>IFERROR(L7/K7,"-")</f>
        <v>-</v>
      </c>
      <c r="N7" s="79">
        <v>0</v>
      </c>
      <c r="O7" s="79">
        <v>0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4"/>
      <c r="U7" s="185">
        <f>IFERROR(T7/L7,"-")</f>
        <v>0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>
        <v>1</v>
      </c>
      <c r="BB7" s="113">
        <f>IF(L7=0,"",IF(BA7=0,"",(BA7/L7)))</f>
        <v>0.5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1</v>
      </c>
      <c r="BK7" s="120">
        <f>IF(L7=0,"",IF(BJ7=0,"",(BJ7/L7)))</f>
        <v>0.5</v>
      </c>
      <c r="BL7" s="121"/>
      <c r="BM7" s="122">
        <f>IFERROR(BL7/BJ7,"-")</f>
        <v>0</v>
      </c>
      <c r="BN7" s="123"/>
      <c r="BO7" s="124">
        <f>IFERROR(BN7/BJ7,"-")</f>
        <v>0</v>
      </c>
      <c r="BP7" s="125"/>
      <c r="BQ7" s="125"/>
      <c r="BR7" s="125"/>
      <c r="BS7" s="126"/>
      <c r="BT7" s="127">
        <f>IF(L7=0,"",IF(BS7=0,"",(BS7/L7)))</f>
        <v>0</v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96</v>
      </c>
      <c r="G10" s="40"/>
      <c r="H10" s="182"/>
      <c r="I10" s="41">
        <f>SUM(I6:I9)</f>
        <v>1778</v>
      </c>
      <c r="J10" s="41">
        <f>SUM(J6:J9)</f>
        <v>0</v>
      </c>
      <c r="K10" s="41">
        <f>SUM(K6:K9)</f>
        <v>37764</v>
      </c>
      <c r="L10" s="41">
        <f>SUM(L6:L9)</f>
        <v>422</v>
      </c>
      <c r="M10" s="42">
        <f>IFERROR(L10/K10,"-")</f>
        <v>0.011174663700879</v>
      </c>
      <c r="N10" s="76">
        <f>SUM(N6:N9)</f>
        <v>100</v>
      </c>
      <c r="O10" s="76">
        <f>SUM(O6:O9)</f>
        <v>129</v>
      </c>
      <c r="P10" s="42">
        <f>IFERROR(N10/L10,"-")</f>
        <v>0.23696682464455</v>
      </c>
      <c r="Q10" s="43">
        <f>IFERROR(H10/L10,"-")</f>
        <v>0</v>
      </c>
      <c r="R10" s="44">
        <f>SUM(R6:R9)</f>
        <v>64</v>
      </c>
      <c r="S10" s="42">
        <f>IFERROR(R10/L10,"-")</f>
        <v>0.15165876777251</v>
      </c>
      <c r="T10" s="182">
        <f>SUM(T6:T9)</f>
        <v>2208835</v>
      </c>
      <c r="U10" s="182">
        <f>IFERROR(T10/L10,"-")</f>
        <v>5234.2061611374</v>
      </c>
      <c r="V10" s="182">
        <f>IFERROR(T10/R10,"-")</f>
        <v>34513.046875</v>
      </c>
      <c r="W10" s="182">
        <f>T10-H10</f>
        <v>2208835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