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<sst xmlns="http://schemas.openxmlformats.org/spreadsheetml/2006/main" uniqueCount="87">
  <si>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03月</t>
  </si>
  <si>
    <t>どきどき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</si>
  <si>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</si>
  <si>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</si>
  <si>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</si>
  <si>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</si>
  <si>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</si>
  <si>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</si>
  <si>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</si>
  <si>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</si>
  <si>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</si>
  <si>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</si>
  <si>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</si>
  <si>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</si>
  <si>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</si>
  <si>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</si>
  <si>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</si>
  <si>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</si>
  <si>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</si>
  <si>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</si>
  <si>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</si>
  <si>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</si>
  <si>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</si>
  <si>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</si>
  <si>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</si>
  <si>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</si>
  <si>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</si>
  <si>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</si>
  <si>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</si>
  <si>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</si>
  <si>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</si>
  <si>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</si>
  <si>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</si>
  <si>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</si>
  <si>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</si>
  <si>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</si>
  <si>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</si>
  <si>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</si>
  <si>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</si>
  <si>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</si>
  <si>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</si>
  <si>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</si>
  <si>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</si>
  <si>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</si>
  <si>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</si>
  <si>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</si>
  <si>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</si>
  <si>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</si>
  <si>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</si>
  <si>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</si>
  <si>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</si>
  <si>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</si>
  <si>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</si>
  <si>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</si>
  <si>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</si>
  <si>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</si>
  <si>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</si>
  <si>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ht409</t>
  </si>
  <si>
    <t>lp02</t>
  </si>
  <si>
    <t>おまとめパック</t>
  </si>
  <si>
    <t>3月01日(金)</t>
  </si>
  <si>
    <t>ln_tk004</t>
  </si>
  <si>
    <t>line</t>
  </si>
  <si>
    <t>ht410</t>
  </si>
  <si>
    <t>空電</t>
  </si>
  <si>
    <t>ht411</t>
  </si>
  <si>
    <t>雑誌 TOTAL</t>
  </si>
  <si>
    <t>●DVD 広告</t>
  </si>
  <si>
    <t>pk288</t>
  </si>
  <si>
    <t>アドライヴ</t>
  </si>
  <si>
    <t>文友舎</t>
  </si>
  <si>
    <t>DVD漫画たかし</t>
  </si>
  <si>
    <t>毎月売</t>
  </si>
  <si>
    <t>EXCITING MAX!SPECIAL</t>
  </si>
  <si>
    <t>DVD袋裏1C+コンテンツ枠</t>
  </si>
  <si>
    <t>3月11日(月)</t>
  </si>
  <si>
    <t>pk289</t>
  </si>
  <si>
    <t>DVD TOTAL</t>
  </si>
  <si>
    <t>●リスティング 広告</t>
  </si>
  <si>
    <t>UA</t>
  </si>
  <si>
    <t>adyd</t>
  </si>
  <si>
    <t>ADIT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</si>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</sst>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30">
        <f>AC10</f>
        <v>0.825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90" t="s">
        <v>60</v>
      </c>
      <c r="K10" s="180">
        <v>1080000</v>
      </c>
      <c r="L10" s="34">
        <v>33</v>
      </c>
      <c r="M10" s="34">
        <v>0</v>
      </c>
      <c r="N10" s="31">
        <v>131</v>
      </c>
      <c r="O10" s="23">
        <v>11</v>
      </c>
      <c r="P10" s="23">
        <v>0</v>
      </c>
      <c r="Q10" s="23">
        <f>O10+P10</f>
        <v>11</v>
      </c>
      <c r="R10" s="32">
        <f>IFERROR(Q10/N10,"-")</f>
        <v>0.083969465648855</v>
      </c>
      <c r="S10" s="32">
        <v>1</v>
      </c>
      <c r="T10" s="23">
        <v>3</v>
      </c>
      <c r="U10" s="32">
        <f>IFERROR(T10/(Q10),"-")</f>
        <v>0.27272727272727</v>
      </c>
      <c r="V10" s="25">
        <f>IFERROR(K10/SUM(Q10:Q13),"-")</f>
        <v>6352.9411764706</v>
      </c>
      <c r="W10" s="25">
        <v>1</v>
      </c>
      <c r="X10" s="25">
        <f>IF(Q10=0,"-",W10/Q10)</f>
        <v>0.090909090909091</v>
      </c>
      <c r="Y10" s="186">
        <v>8000</v>
      </c>
      <c r="Z10" s="186">
        <f>IFERROR(Y10/Q10,"-")</f>
        <v>727.27272727273</v>
      </c>
      <c r="AA10" s="186">
        <f>IFERROR(Y10/W10,"-")</f>
        <v>8000</v>
      </c>
      <c r="AB10" s="186">
        <f>SUM(Y10:Y13)-SUM(K10:K13)</f>
        <v>-189000</v>
      </c>
      <c r="AC10" s="33">
        <f>SUM(Y10:Y13)/SUM(K10:K13)</f>
        <v>0.825</v>
      </c>
      <c r="AD10" s="57"/>
      <c r="AE10" s="61">
        <v>3</v>
      </c>
      <c r="AF10" s="62">
        <f>IF(Q10=0,"",IF(AE10=0,"",(AE10/Q10)))</f>
        <v>0.27272727272727</v>
      </c>
      <c r="AG10" s="61">
        <v>1</v>
      </c>
      <c r="AH10" s="65">
        <f>IFERROR(AG10/AE10,"-")</f>
        <v>0.33333333333333</v>
      </c>
      <c r="AI10" s="66">
        <v>8000</v>
      </c>
      <c r="AJ10" s="67">
        <f>IFERROR(AI10/AE10,"-")</f>
        <v>2666.6666666667</v>
      </c>
      <c r="AK10" s="68"/>
      <c r="AL10" s="68">
        <v>1</v>
      </c>
      <c r="AM10" s="68"/>
      <c r="AN10" s="61">
        <v>4</v>
      </c>
      <c r="AO10" s="62">
        <f>IF(Q10=0,"",IF(AN10=0,"",(AN10/Q10)))</f>
        <v>0.36363636363636</v>
      </c>
      <c r="AP10" s="61"/>
      <c r="AQ10" s="65">
        <f>IFERROR(AP10/AN10,"-")</f>
        <v>0</v>
      </c>
      <c r="AR10" s="66"/>
      <c r="AS10" s="67">
        <f>IFERROR(AR10/AN10,"-")</f>
        <v>0</v>
      </c>
      <c r="AT10" s="68"/>
      <c r="AU10" s="68"/>
      <c r="AV10" s="68"/>
      <c r="AW10" s="61"/>
      <c r="AX10" s="62">
        <f>IF(Q10=0,"",IF(AW10=0,"",(AW10/Q10)))</f>
        <v>0</v>
      </c>
      <c r="AY10" s="61"/>
      <c r="AZ10" s="65" t="str">
        <f>IFERROR(AY10/AW10,"-")</f>
        <v>-</v>
      </c>
      <c r="BA10" s="66"/>
      <c r="BB10" s="67" t="str">
        <f>IFERROR(BA10/AW10,"-")</f>
        <v>-</v>
      </c>
      <c r="BC10" s="68"/>
      <c r="BD10" s="68"/>
      <c r="BE10" s="68"/>
      <c r="BF10" s="61">
        <v>1</v>
      </c>
      <c r="BG10" s="62">
        <f>IF(Q10=0,"",IF(BF10=0,"",(BF10/Q10)))</f>
        <v>0.090909090909091</v>
      </c>
      <c r="BH10" s="61"/>
      <c r="BI10" s="65">
        <f>IFERROR(BH10/BF10,"-")</f>
        <v>0</v>
      </c>
      <c r="BJ10" s="66"/>
      <c r="BK10" s="67">
        <f>IFERROR(BJ10/BF10,"-")</f>
        <v>0</v>
      </c>
      <c r="BL10" s="68"/>
      <c r="BM10" s="68"/>
      <c r="BN10" s="68"/>
      <c r="BO10" s="63">
        <v>1</v>
      </c>
      <c r="BP10" s="64">
        <f>IF(Q10=0,"",IF(BO10=0,"",(BO10/Q10)))</f>
        <v>0.090909090909091</v>
      </c>
      <c r="BQ10" s="61"/>
      <c r="BR10" s="65">
        <f>IFERROR(BQ10/BO10,"-")</f>
        <v>0</v>
      </c>
      <c r="BS10" s="66"/>
      <c r="BT10" s="67">
        <f>IFERROR(BS10/BO10,"-")</f>
        <v>0</v>
      </c>
      <c r="BU10" s="68"/>
      <c r="BV10" s="68"/>
      <c r="BW10" s="68"/>
      <c r="BX10" s="63">
        <v>2</v>
      </c>
      <c r="BY10" s="64">
        <f>IF(Q10=0,"",IF(BX10=0,"",(BX10/Q10)))</f>
        <v>0.18181818181818</v>
      </c>
      <c r="BZ10" s="61"/>
      <c r="CA10" s="65">
        <f>IFERROR(BZ10/BX10,"-")</f>
        <v>0</v>
      </c>
      <c r="CB10" s="66"/>
      <c r="CC10" s="67">
        <f>IFERROR(CB10/BX10,"-")</f>
        <v>0</v>
      </c>
      <c r="CD10" s="68"/>
      <c r="CE10" s="68"/>
      <c r="CF10" s="68"/>
      <c r="CG10" s="63"/>
      <c r="CH10" s="64">
        <f>IF(Q10=0,"",IF(CG10=0,"",(CG10/Q10)))</f>
        <v>0</v>
      </c>
      <c r="CI10" s="61"/>
      <c r="CJ10" s="65" t="str">
        <f>IFERROR(CI10/CG10,"-")</f>
        <v>-</v>
      </c>
      <c r="CK10" s="66"/>
      <c r="CL10" s="67" t="str">
        <f>IFERROR(CK10/CG10,"-")</f>
        <v>-</v>
      </c>
      <c r="CM10" s="68"/>
      <c r="CN10" s="68"/>
      <c r="CO10" s="68"/>
      <c r="CP10" s="69">
        <v>1</v>
      </c>
      <c r="CQ10" s="66">
        <v>8000</v>
      </c>
      <c r="CR10" s="66">
        <v>8000</v>
      </c>
      <c r="CS10" s="66"/>
      <c r="CT10" s="70" t="str">
        <f>IF(AND(CR10=0,CS10=0),"",IF(AND(CR10&lt;=100000,CS10&lt;=100000),"",IF(CR10/CQ10&gt;0.7,"男高",IF(CS10/CQ10&gt;0.7,"女高",""))))</f>
        <v/>
      </c>
    </row>
    <row r="11" spans="1:99">
      <c r="A11" s="30"/>
      <c r="B11" s="187" t="s">
        <v>61</v>
      </c>
      <c r="C11" s="187"/>
      <c r="D11" s="187"/>
      <c r="E11" s="187"/>
      <c r="F11" s="187"/>
      <c r="G11" s="187" t="s">
        <v>62</v>
      </c>
      <c r="H11" s="36"/>
      <c r="I11" s="36"/>
      <c r="J11" s="73"/>
      <c r="K11" s="181"/>
      <c r="L11" s="34">
        <v>0</v>
      </c>
      <c r="M11" s="34">
        <v>0</v>
      </c>
      <c r="N11" s="31">
        <v>0</v>
      </c>
      <c r="O11" s="23">
        <v>111</v>
      </c>
      <c r="P11" s="23">
        <v>1</v>
      </c>
      <c r="Q11" s="23">
        <f>O11+P11</f>
        <v>112</v>
      </c>
      <c r="R11" s="32" t="str">
        <f>IFERROR(Q11/N11,"-")</f>
        <v>-</v>
      </c>
      <c r="S11" s="32">
        <v>5</v>
      </c>
      <c r="T11" s="23">
        <v>4</v>
      </c>
      <c r="U11" s="32">
        <f>IFERROR(T11/(Q11),"-")</f>
        <v>0.035714285714286</v>
      </c>
      <c r="V11" s="25"/>
      <c r="W11" s="25">
        <v>7</v>
      </c>
      <c r="X11" s="25">
        <f>IF(Q11=0,"-",W11/Q11)</f>
        <v>0.0625</v>
      </c>
      <c r="Y11" s="186">
        <v>79000</v>
      </c>
      <c r="Z11" s="186">
        <f>IFERROR(Y11/Q11,"-")</f>
        <v>705.35714285714</v>
      </c>
      <c r="AA11" s="186">
        <f>IFERROR(Y11/W11,"-")</f>
        <v>11285.714285714</v>
      </c>
      <c r="AB11" s="186"/>
      <c r="AC11" s="33"/>
      <c r="AD11" s="59"/>
      <c r="AE11" s="61"/>
      <c r="AF11" s="62">
        <f>IF(Q11=0,"",IF(AE11=0,"",(AE11/Q11)))</f>
        <v>0</v>
      </c>
      <c r="AG11" s="61"/>
      <c r="AH11" s="65" t="str">
        <f>IFERROR(AG11/AE11,"-")</f>
        <v>-</v>
      </c>
      <c r="AI11" s="66"/>
      <c r="AJ11" s="67" t="str">
        <f>IFERROR(AI11/AE11,"-")</f>
        <v>-</v>
      </c>
      <c r="AK11" s="68"/>
      <c r="AL11" s="68"/>
      <c r="AM11" s="68"/>
      <c r="AN11" s="61">
        <v>33</v>
      </c>
      <c r="AO11" s="62">
        <f>IF(Q11=0,"",IF(AN11=0,"",(AN11/Q11)))</f>
        <v>0.29464285714286</v>
      </c>
      <c r="AP11" s="61">
        <v>1</v>
      </c>
      <c r="AQ11" s="65">
        <f>IFERROR(AP11/AN11,"-")</f>
        <v>0.03030303030303</v>
      </c>
      <c r="AR11" s="66">
        <v>8000</v>
      </c>
      <c r="AS11" s="67">
        <f>IFERROR(AR11/AN11,"-")</f>
        <v>242.42424242424</v>
      </c>
      <c r="AT11" s="68"/>
      <c r="AU11" s="68">
        <v>1</v>
      </c>
      <c r="AV11" s="68"/>
      <c r="AW11" s="61">
        <v>12</v>
      </c>
      <c r="AX11" s="62">
        <f>IF(Q11=0,"",IF(AW11=0,"",(AW11/Q11)))</f>
        <v>0.10714285714286</v>
      </c>
      <c r="AY11" s="61">
        <v>1</v>
      </c>
      <c r="AZ11" s="65">
        <f>IFERROR(AY11/AW11,"-")</f>
        <v>0.083333333333333</v>
      </c>
      <c r="BA11" s="66">
        <v>3000</v>
      </c>
      <c r="BB11" s="67">
        <f>IFERROR(BA11/AW11,"-")</f>
        <v>250</v>
      </c>
      <c r="BC11" s="68">
        <v>1</v>
      </c>
      <c r="BD11" s="68"/>
      <c r="BE11" s="68"/>
      <c r="BF11" s="61">
        <v>19</v>
      </c>
      <c r="BG11" s="62">
        <f>IF(Q11=0,"",IF(BF11=0,"",(BF11/Q11)))</f>
        <v>0.16964285714286</v>
      </c>
      <c r="BH11" s="61">
        <v>1</v>
      </c>
      <c r="BI11" s="65">
        <f>IFERROR(BH11/BF11,"-")</f>
        <v>0.052631578947368</v>
      </c>
      <c r="BJ11" s="66">
        <v>13000</v>
      </c>
      <c r="BK11" s="67">
        <f>IFERROR(BJ11/BF11,"-")</f>
        <v>684.21052631579</v>
      </c>
      <c r="BL11" s="68"/>
      <c r="BM11" s="68">
        <v>1</v>
      </c>
      <c r="BN11" s="68"/>
      <c r="BO11" s="63">
        <v>23</v>
      </c>
      <c r="BP11" s="64">
        <f>IF(Q11=0,"",IF(BO11=0,"",(BO11/Q11)))</f>
        <v>0.20535714285714</v>
      </c>
      <c r="BQ11" s="61">
        <v>3</v>
      </c>
      <c r="BR11" s="65">
        <f>IFERROR(BQ11/BO11,"-")</f>
        <v>0.1304347826087</v>
      </c>
      <c r="BS11" s="66">
        <v>52000</v>
      </c>
      <c r="BT11" s="67">
        <f>IFERROR(BS11/BO11,"-")</f>
        <v>2260.8695652174</v>
      </c>
      <c r="BU11" s="68"/>
      <c r="BV11" s="68">
        <v>1</v>
      </c>
      <c r="BW11" s="68">
        <v>2</v>
      </c>
      <c r="BX11" s="63">
        <v>18</v>
      </c>
      <c r="BY11" s="64">
        <f>IF(Q11=0,"",IF(BX11=0,"",(BX11/Q11)))</f>
        <v>0.16071428571429</v>
      </c>
      <c r="BZ11" s="61">
        <v>1</v>
      </c>
      <c r="CA11" s="65">
        <f>IFERROR(BZ11/BX11,"-")</f>
        <v>0.055555555555556</v>
      </c>
      <c r="CB11" s="66">
        <v>3000</v>
      </c>
      <c r="CC11" s="67">
        <f>IFERROR(CB11/BX11,"-")</f>
        <v>166.66666666667</v>
      </c>
      <c r="CD11" s="68">
        <v>1</v>
      </c>
      <c r="CE11" s="68"/>
      <c r="CF11" s="68"/>
      <c r="CG11" s="63">
        <v>7</v>
      </c>
      <c r="CH11" s="64">
        <f>IF(Q11=0,"",IF(CG11=0,"",(CG11/Q11)))</f>
        <v>0.0625</v>
      </c>
      <c r="CI11" s="61"/>
      <c r="CJ11" s="65">
        <f>IFERROR(CI11/CG11,"-")</f>
        <v>0</v>
      </c>
      <c r="CK11" s="66"/>
      <c r="CL11" s="67">
        <f>IFERROR(CK11/CG11,"-")</f>
        <v>0</v>
      </c>
      <c r="CM11" s="68"/>
      <c r="CN11" s="68"/>
      <c r="CO11" s="68"/>
      <c r="CP11" s="69">
        <v>7</v>
      </c>
      <c r="CQ11" s="66">
        <v>79000</v>
      </c>
      <c r="CR11" s="66">
        <v>29000</v>
      </c>
      <c r="CS11" s="66"/>
      <c r="CT11" s="70" t="str">
        <f>IF(AND(CR11=0,CS11=0),"",IF(AND(CR11&lt;=100000,CS11&lt;=100000),"",IF(CR11/CQ11&gt;0.7,"男高",IF(CS11/CQ11&gt;0.7,"女高",""))))</f>
        <v/>
      </c>
    </row>
    <row r="12" spans="1:99">
      <c r="A12" s="19"/>
      <c r="B12" s="187" t="s">
        <v>63</v>
      </c>
      <c r="C12" s="187"/>
      <c r="D12" s="187"/>
      <c r="E12" s="187"/>
      <c r="F12" s="187"/>
      <c r="G12" s="187" t="s">
        <v>64</v>
      </c>
      <c r="H12" s="40"/>
      <c r="I12" s="40"/>
      <c r="J12" s="40"/>
      <c r="K12" s="182"/>
      <c r="L12" s="41">
        <v>377</v>
      </c>
      <c r="M12" s="41">
        <v>215</v>
      </c>
      <c r="N12" s="41">
        <v>231</v>
      </c>
      <c r="O12" s="41">
        <v>44</v>
      </c>
      <c r="P12" s="41">
        <v>1</v>
      </c>
      <c r="Q12" s="41">
        <f>O12+P12</f>
        <v>45</v>
      </c>
      <c r="R12" s="42">
        <f>IFERROR(Q12/N12,"-")</f>
        <v>0.19480519480519</v>
      </c>
      <c r="S12" s="76">
        <v>7</v>
      </c>
      <c r="T12" s="76">
        <v>4</v>
      </c>
      <c r="U12" s="42">
        <f>IFERROR(T12/(Q12),"-")</f>
        <v>0.088888888888889</v>
      </c>
      <c r="V12" s="43"/>
      <c r="W12" s="44">
        <v>6</v>
      </c>
      <c r="X12" s="42">
        <f>IF(Q12=0,"-",W12/Q12)</f>
        <v>0.13333333333333</v>
      </c>
      <c r="Y12" s="182">
        <v>804000</v>
      </c>
      <c r="Z12" s="182">
        <f>IFERROR(Y12/Q12,"-")</f>
        <v>17866.666666667</v>
      </c>
      <c r="AA12" s="182">
        <f>IFERROR(Y12/W12,"-")</f>
        <v>134000</v>
      </c>
      <c r="AB12" s="182"/>
      <c r="AC12" s="45"/>
      <c r="AD12" s="58"/>
      <c r="AE12" s="60"/>
      <c r="AF12" s="60">
        <f>IF(Q12=0,"",IF(AE12=0,"",(AE12/Q12)))</f>
        <v>0</v>
      </c>
      <c r="AG12" s="60"/>
      <c r="AH12" s="60" t="str">
        <f>IFERROR(AG12/AE12,"-")</f>
        <v>-</v>
      </c>
      <c r="AI12" s="60"/>
      <c r="AJ12" s="60" t="str">
        <f>IFERROR(AI12/AE12,"-")</f>
        <v>-</v>
      </c>
      <c r="AK12" s="60"/>
      <c r="AL12" s="60"/>
      <c r="AM12" s="60"/>
      <c r="AN12" s="60">
        <v>1</v>
      </c>
      <c r="AO12" s="60">
        <f>IF(Q12=0,"",IF(AN12=0,"",(AN12/Q12)))</f>
        <v>0.022222222222222</v>
      </c>
      <c r="AP12" s="60"/>
      <c r="AQ12" s="60">
        <f>IFERROR(AP12/AN12,"-")</f>
        <v>0</v>
      </c>
      <c r="AR12" s="60"/>
      <c r="AS12" s="60">
        <f>IFERROR(AR12/AN12,"-")</f>
        <v>0</v>
      </c>
      <c r="AT12" s="60"/>
      <c r="AU12" s="60"/>
      <c r="AV12" s="60"/>
      <c r="AW12" s="60">
        <v>8</v>
      </c>
      <c r="AX12" s="60">
        <f>IF(Q12=0,"",IF(AW12=0,"",(AW12/Q12)))</f>
        <v>0.17777777777778</v>
      </c>
      <c r="AY12" s="60"/>
      <c r="AZ12" s="60">
        <f>IFERROR(AY12/AW12,"-")</f>
        <v>0</v>
      </c>
      <c r="BA12" s="60"/>
      <c r="BB12" s="60">
        <f>IFERROR(BA12/AW12,"-")</f>
        <v>0</v>
      </c>
      <c r="BC12" s="60"/>
      <c r="BD12" s="60"/>
      <c r="BE12" s="60"/>
      <c r="BF12" s="60">
        <v>8</v>
      </c>
      <c r="BG12" s="60">
        <f>IF(Q12=0,"",IF(BF12=0,"",(BF12/Q12)))</f>
        <v>0.17777777777778</v>
      </c>
      <c r="BH12" s="60"/>
      <c r="BI12" s="60">
        <f>IFERROR(BH12/BF12,"-")</f>
        <v>0</v>
      </c>
      <c r="BJ12" s="60"/>
      <c r="BK12" s="60">
        <f>IFERROR(BJ12/BF12,"-")</f>
        <v>0</v>
      </c>
      <c r="BL12" s="60"/>
      <c r="BM12" s="60"/>
      <c r="BN12" s="60"/>
      <c r="BO12" s="60">
        <v>16</v>
      </c>
      <c r="BP12" s="60">
        <f>IF(Q12=0,"",IF(BO12=0,"",(BO12/Q12)))</f>
        <v>0.35555555555556</v>
      </c>
      <c r="BQ12" s="60">
        <v>4</v>
      </c>
      <c r="BR12" s="60">
        <f>IFERROR(BQ12/BO12,"-")</f>
        <v>0.25</v>
      </c>
      <c r="BS12" s="60">
        <v>706000</v>
      </c>
      <c r="BT12" s="60">
        <f>IFERROR(BS12/BO12,"-")</f>
        <v>44125</v>
      </c>
      <c r="BU12" s="60"/>
      <c r="BV12" s="60">
        <v>1</v>
      </c>
      <c r="BW12" s="60">
        <v>3</v>
      </c>
      <c r="BX12" s="60">
        <v>11</v>
      </c>
      <c r="BY12" s="60">
        <f>IF(Q12=0,"",IF(BX12=0,"",(BX12/Q12)))</f>
        <v>0.24444444444444</v>
      </c>
      <c r="BZ12" s="60">
        <v>2</v>
      </c>
      <c r="CA12" s="60">
        <f>IFERROR(BZ12/BX12,"-")</f>
        <v>0.18181818181818</v>
      </c>
      <c r="CB12" s="60">
        <v>98000</v>
      </c>
      <c r="CC12" s="60">
        <f>IFERROR(CB12/BX12,"-")</f>
        <v>8909.0909090909</v>
      </c>
      <c r="CD12" s="60"/>
      <c r="CE12" s="60"/>
      <c r="CF12" s="60">
        <v>2</v>
      </c>
      <c r="CG12" s="60">
        <v>1</v>
      </c>
      <c r="CH12" s="60">
        <f>IF(Q12=0,"",IF(CG12=0,"",(CG12/Q12)))</f>
        <v>0.022222222222222</v>
      </c>
      <c r="CI12" s="60"/>
      <c r="CJ12" s="60">
        <f>IFERROR(CI12/CG12,"-")</f>
        <v>0</v>
      </c>
      <c r="CK12" s="60"/>
      <c r="CL12" s="60">
        <f>IFERROR(CK12/CG12,"-")</f>
        <v>0</v>
      </c>
      <c r="CM12" s="60"/>
      <c r="CN12" s="60"/>
      <c r="CO12" s="60"/>
      <c r="CP12" s="60">
        <v>6</v>
      </c>
      <c r="CQ12" s="60">
        <v>804000</v>
      </c>
      <c r="CR12" s="60">
        <v>640000</v>
      </c>
      <c r="CS12" s="60"/>
      <c r="CT12" s="60" t="str">
        <f>IF(AND(CR12=0,CS12=0),"",IF(AND(CR12&lt;=100000,CS12&lt;=100000),"",IF(CR12/CQ12&gt;0.7,"男高",IF(CS12/CQ12&gt;0.7,"女高",""))))</f>
        <v>男高</v>
      </c>
    </row>
    <row r="13" spans="1:99">
      <c r="B13" s="187" t="s">
        <v>65</v>
      </c>
      <c r="C13" s="187"/>
      <c r="D13" s="187"/>
      <c r="E13" s="187"/>
      <c r="F13" s="187"/>
      <c r="G13" s="187" t="s">
        <v>64</v>
      </c>
      <c r="H13" s="72"/>
      <c r="I13" s="72"/>
      <c r="J13" s="72"/>
      <c r="L13" s="72">
        <v>40</v>
      </c>
      <c r="M13" s="72">
        <v>26</v>
      </c>
      <c r="N13" s="72">
        <v>32</v>
      </c>
      <c r="O13" s="72">
        <v>2</v>
      </c>
      <c r="P13" s="72">
        <v>0</v>
      </c>
      <c r="Q13" s="72">
        <f>O13+P13</f>
        <v>2</v>
      </c>
      <c r="R13" s="72">
        <f>IFERROR(Q13/N13,"-")</f>
        <v>0.0625</v>
      </c>
      <c r="S13" s="72">
        <v>0</v>
      </c>
      <c r="T13" s="72">
        <v>0</v>
      </c>
      <c r="U13" s="72">
        <f>IFERROR(T13/(Q13),"-")</f>
        <v>0</v>
      </c>
      <c r="W13" s="72">
        <v>0</v>
      </c>
      <c r="X13" s="72">
        <f>IF(Q13=0,"-",W13/Q13)</f>
        <v>0</v>
      </c>
      <c r="Y13" s="72">
        <v>0</v>
      </c>
      <c r="Z13" s="72">
        <f>IFERROR(Y13/Q13,"-")</f>
        <v>0</v>
      </c>
      <c r="AA13" s="72" t="str">
        <f>IFERROR(Y13/W13,"-")</f>
        <v>-</v>
      </c>
      <c r="AE13" s="72"/>
      <c r="AF13" s="72">
        <f>IF(Q13=0,"",IF(AE13=0,"",(AE13/Q13)))</f>
        <v>0</v>
      </c>
      <c r="AG13" s="72"/>
      <c r="AH13" s="72" t="str">
        <f>IFERROR(AG13/AE13,"-")</f>
        <v>-</v>
      </c>
      <c r="AI13" s="72"/>
      <c r="AJ13" s="72" t="str">
        <f>IFERROR(AI13/AE13,"-")</f>
        <v>-</v>
      </c>
      <c r="AK13" s="72"/>
      <c r="AL13" s="72"/>
      <c r="AM13" s="72"/>
      <c r="AN13" s="72"/>
      <c r="AO13" s="72">
        <f>IF(Q13=0,"",IF(AN13=0,"",(AN13/Q13)))</f>
        <v>0</v>
      </c>
      <c r="AP13" s="72"/>
      <c r="AQ13" s="72" t="str">
        <f>IFERROR(AP13/AN13,"-")</f>
        <v>-</v>
      </c>
      <c r="AR13" s="72"/>
      <c r="AS13" s="72" t="str">
        <f>IFERROR(AR13/AN13,"-")</f>
        <v>-</v>
      </c>
      <c r="AT13" s="72"/>
      <c r="AU13" s="72"/>
      <c r="AV13" s="72"/>
      <c r="AW13" s="72"/>
      <c r="AX13" s="72">
        <f>IF(Q13=0,"",IF(AW13=0,"",(AW13/Q13)))</f>
        <v>0</v>
      </c>
      <c r="AY13" s="72"/>
      <c r="AZ13" s="72" t="str">
        <f>IFERROR(AY13/AW13,"-")</f>
        <v>-</v>
      </c>
      <c r="BA13" s="72"/>
      <c r="BB13" s="72" t="str">
        <f>IFERROR(BA13/AW13,"-")</f>
        <v>-</v>
      </c>
      <c r="BC13" s="72"/>
      <c r="BD13" s="72"/>
      <c r="BE13" s="72"/>
      <c r="BF13" s="72"/>
      <c r="BG13" s="72">
        <f>IF(Q13=0,"",IF(BF13=0,"",(BF13/Q13)))</f>
        <v>0</v>
      </c>
      <c r="BH13" s="72"/>
      <c r="BI13" s="72" t="str">
        <f>IFERROR(BH13/BF13,"-")</f>
        <v>-</v>
      </c>
      <c r="BJ13" s="72"/>
      <c r="BK13" s="72" t="str">
        <f>IFERROR(BJ13/BF13,"-")</f>
        <v>-</v>
      </c>
      <c r="BL13" s="72"/>
      <c r="BM13" s="72"/>
      <c r="BN13" s="72"/>
      <c r="BO13" s="72"/>
      <c r="BP13" s="72">
        <f>IF(Q13=0,"",IF(BO13=0,"",(BO13/Q13)))</f>
        <v>0</v>
      </c>
      <c r="BQ13" s="72"/>
      <c r="BR13" s="72" t="str">
        <f>IFERROR(BQ13/BO13,"-")</f>
        <v>-</v>
      </c>
      <c r="BS13" s="72"/>
      <c r="BT13" s="72" t="str">
        <f>IFERROR(BS13/BO13,"-")</f>
        <v>-</v>
      </c>
      <c r="BU13" s="72"/>
      <c r="BV13" s="72"/>
      <c r="BW13" s="72"/>
      <c r="BX13" s="72">
        <v>1</v>
      </c>
      <c r="BY13" s="72">
        <f>IF(Q13=0,"",IF(BX13=0,"",(BX13/Q13)))</f>
        <v>0.5</v>
      </c>
      <c r="BZ13" s="72"/>
      <c r="CA13" s="72">
        <f>IFERROR(BZ13/BX13,"-")</f>
        <v>0</v>
      </c>
      <c r="CB13" s="72"/>
      <c r="CC13" s="72">
        <f>IFERROR(CB13/BX13,"-")</f>
        <v>0</v>
      </c>
      <c r="CD13" s="72"/>
      <c r="CE13" s="72"/>
      <c r="CF13" s="72"/>
      <c r="CG13" s="72">
        <v>1</v>
      </c>
      <c r="CH13" s="72">
        <f>IF(Q13=0,"",IF(CG13=0,"",(CG13/Q13)))</f>
        <v>0.5</v>
      </c>
      <c r="CI13" s="72"/>
      <c r="CJ13" s="72">
        <f>IFERROR(CI13/CG13,"-")</f>
        <v>0</v>
      </c>
      <c r="CK13" s="72"/>
      <c r="CL13" s="72">
        <f>IFERROR(CK13/CG13,"-")</f>
        <v>0</v>
      </c>
      <c r="CM13" s="72"/>
      <c r="CN13" s="72"/>
      <c r="CO13" s="72"/>
      <c r="CP13" s="72">
        <v>0</v>
      </c>
      <c r="CQ13" s="72">
        <v>0</v>
      </c>
      <c r="CR13" s="72"/>
      <c r="CS13" s="72"/>
      <c r="CT13" s="72" t="str">
        <f>IF(AND(CR13=0,CS13=0),"",IF(AND(CR13&lt;=100000,CS13&lt;=100000),"",IF(CR13/CQ13&gt;0.7,"男高",IF(CS13/CQ13&gt;0.7,"女高",""))))</f>
        <v/>
      </c>
    </row>
    <row r="16" spans="1:99">
      <c r="A16" s="72">
        <f>AC16</f>
        <v>0.825</v>
      </c>
      <c r="H16" s="72" t="s">
        <v>66</v>
      </c>
      <c r="K16" s="72">
        <f>SUM(K6:K15)</f>
        <v>1080000</v>
      </c>
      <c r="L16" s="72">
        <f>SUM(L6:L15)</f>
        <v>450</v>
      </c>
      <c r="M16" s="72">
        <f>SUM(M6:M15)</f>
        <v>241</v>
      </c>
      <c r="N16" s="72">
        <f>SUM(N6:N15)</f>
        <v>394</v>
      </c>
      <c r="O16" s="72">
        <f>SUM(O6:O15)</f>
        <v>168</v>
      </c>
      <c r="P16" s="72">
        <f>SUM(P6:P15)</f>
        <v>2</v>
      </c>
      <c r="Q16" s="72">
        <f>SUM(Q6:Q15)</f>
        <v>170</v>
      </c>
      <c r="R16" s="72">
        <f>IFERROR(Q16/N16,"-")</f>
        <v>0.43147208121827</v>
      </c>
      <c r="S16" s="72">
        <f>SUM(S6:S15)</f>
        <v>13</v>
      </c>
      <c r="T16" s="72">
        <f>SUM(T6:T15)</f>
        <v>11</v>
      </c>
      <c r="U16" s="72">
        <f>IFERROR(S16/Q16,"-")</f>
        <v>0.076470588235294</v>
      </c>
      <c r="V16" s="72">
        <f>IFERROR(K16/Q16,"-")</f>
        <v>6352.9411764706</v>
      </c>
      <c r="W16" s="72">
        <f>SUM(W6:W15)</f>
        <v>14</v>
      </c>
      <c r="X16" s="72">
        <f>IFERROR(W16/Q16,"-")</f>
        <v>0.082352941176471</v>
      </c>
      <c r="Y16" s="72">
        <f>SUM(Y6:Y15)</f>
        <v>891000</v>
      </c>
      <c r="Z16" s="72">
        <f>IFERROR(Y16/Q16,"-")</f>
        <v>5241.1764705882</v>
      </c>
      <c r="AA16" s="72">
        <f>IFERROR(Y16/W16,"-")</f>
        <v>63642.857142857</v>
      </c>
      <c r="AB16" s="72">
        <f>Y16-K16</f>
        <v>-189000</v>
      </c>
      <c r="AC16" s="72">
        <f>Y16/K16</f>
        <v>0.825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3"/>
    <mergeCell ref="K10:K13"/>
    <mergeCell ref="V10:V13"/>
    <mergeCell ref="AB10:AB13"/>
    <mergeCell ref="AC10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2.36</v>
      </c>
      <c r="B6" s="187" t="s">
        <v>68</v>
      </c>
      <c r="C6" s="187" t="s">
        <v>69</v>
      </c>
      <c r="D6" s="187" t="s">
        <v>70</v>
      </c>
      <c r="E6" s="187" t="s">
        <v>71</v>
      </c>
      <c r="F6" s="187" t="s">
        <v>72</v>
      </c>
      <c r="G6" s="187" t="s">
        <v>58</v>
      </c>
      <c r="H6" s="90" t="s">
        <v>73</v>
      </c>
      <c r="I6" s="90" t="s">
        <v>74</v>
      </c>
      <c r="J6" s="90" t="s">
        <v>75</v>
      </c>
      <c r="K6" s="179">
        <v>125000</v>
      </c>
      <c r="L6" s="79">
        <v>18</v>
      </c>
      <c r="M6" s="79">
        <v>0</v>
      </c>
      <c r="N6" s="79">
        <v>83</v>
      </c>
      <c r="O6" s="91">
        <v>6</v>
      </c>
      <c r="P6" s="92">
        <v>0</v>
      </c>
      <c r="Q6" s="93">
        <f>O6+P6</f>
        <v>6</v>
      </c>
      <c r="R6" s="80">
        <f>IFERROR(Q6/N6,"-")</f>
        <v>0.072289156626506</v>
      </c>
      <c r="S6" s="79">
        <v>0</v>
      </c>
      <c r="T6" s="79">
        <v>2</v>
      </c>
      <c r="U6" s="80">
        <f>IFERROR(T6/(Q6),"-")</f>
        <v>0.33333333333333</v>
      </c>
      <c r="V6" s="81">
        <f>IFERROR(K6/SUM(Q6:Q7),"-")</f>
        <v>3571.4285714286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170000</v>
      </c>
      <c r="AC6" s="83">
        <f>SUM(Y6:Y7)/SUM(K6:K7)</f>
        <v>2.36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0.66666666666667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/>
      <c r="BP6" s="120">
        <f>IF(Q6=0,"",IF(BO6=0,"",(BO6/Q6)))</f>
        <v>0</v>
      </c>
      <c r="BQ6" s="121"/>
      <c r="BR6" s="122" t="str">
        <f>IFERROR(BQ6/BO6,"-")</f>
        <v>-</v>
      </c>
      <c r="BS6" s="123"/>
      <c r="BT6" s="124" t="str">
        <f>IFERROR(BS6/BO6,"-")</f>
        <v>-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76</v>
      </c>
      <c r="C7" s="187" t="s">
        <v>69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139</v>
      </c>
      <c r="M7" s="79">
        <v>91</v>
      </c>
      <c r="N7" s="79">
        <v>62</v>
      </c>
      <c r="O7" s="91">
        <v>29</v>
      </c>
      <c r="P7" s="92">
        <v>0</v>
      </c>
      <c r="Q7" s="93">
        <f>O7+P7</f>
        <v>29</v>
      </c>
      <c r="R7" s="80">
        <f>IFERROR(Q7/N7,"-")</f>
        <v>0.46774193548387</v>
      </c>
      <c r="S7" s="79">
        <v>1</v>
      </c>
      <c r="T7" s="79">
        <v>3</v>
      </c>
      <c r="U7" s="80">
        <f>IFERROR(T7/(Q7),"-")</f>
        <v>0.10344827586207</v>
      </c>
      <c r="V7" s="81"/>
      <c r="W7" s="82">
        <v>1</v>
      </c>
      <c r="X7" s="80">
        <f>IF(Q7=0,"-",W7/Q7)</f>
        <v>0.03448275862069</v>
      </c>
      <c r="Y7" s="184">
        <v>295000</v>
      </c>
      <c r="Z7" s="185">
        <f>IFERROR(Y7/Q7,"-")</f>
        <v>10172.413793103</v>
      </c>
      <c r="AA7" s="185">
        <f>IFERROR(Y7/W7,"-")</f>
        <v>295000</v>
      </c>
      <c r="AB7" s="179"/>
      <c r="AC7" s="83"/>
      <c r="AD7" s="77"/>
      <c r="AE7" s="94">
        <v>1</v>
      </c>
      <c r="AF7" s="95">
        <f>IF(Q7=0,"",IF(AE7=0,"",(AE7/Q7)))</f>
        <v>0.03448275862069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6</v>
      </c>
      <c r="AO7" s="101">
        <f>IF(Q7=0,"",IF(AN7=0,"",(AN7/Q7)))</f>
        <v>0.20689655172414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</v>
      </c>
      <c r="AX7" s="107">
        <f>IF(Q7=0,"",IF(AW7=0,"",(AW7/Q7)))</f>
        <v>0.03448275862069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4</v>
      </c>
      <c r="BG7" s="113">
        <f>IF(Q7=0,"",IF(BF7=0,"",(BF7/Q7)))</f>
        <v>0.13793103448276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7</v>
      </c>
      <c r="BP7" s="120">
        <f>IF(Q7=0,"",IF(BO7=0,"",(BO7/Q7)))</f>
        <v>0.24137931034483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7</v>
      </c>
      <c r="BY7" s="127">
        <f>IF(Q7=0,"",IF(BX7=0,"",(BX7/Q7)))</f>
        <v>0.24137931034483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3</v>
      </c>
      <c r="CH7" s="134">
        <f>IF(Q7=0,"",IF(CG7=0,"",(CG7/Q7)))</f>
        <v>0.10344827586207</v>
      </c>
      <c r="CI7" s="135">
        <v>1</v>
      </c>
      <c r="CJ7" s="136">
        <f>IFERROR(CI7/CG7,"-")</f>
        <v>0.33333333333333</v>
      </c>
      <c r="CK7" s="137">
        <v>295000</v>
      </c>
      <c r="CL7" s="138">
        <f>IFERROR(CK7/CG7,"-")</f>
        <v>98333.333333333</v>
      </c>
      <c r="CM7" s="139"/>
      <c r="CN7" s="139"/>
      <c r="CO7" s="139">
        <v>1</v>
      </c>
      <c r="CP7" s="140">
        <v>1</v>
      </c>
      <c r="CQ7" s="141">
        <v>295000</v>
      </c>
      <c r="CR7" s="141">
        <v>295000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2.36</v>
      </c>
      <c r="B10" s="39"/>
      <c r="C10" s="39"/>
      <c r="D10" s="39"/>
      <c r="E10" s="39"/>
      <c r="F10" s="39"/>
      <c r="G10" s="39"/>
      <c r="H10" s="40" t="s">
        <v>77</v>
      </c>
      <c r="I10" s="40"/>
      <c r="J10" s="40"/>
      <c r="K10" s="182">
        <f>SUM(K6:K9)</f>
        <v>125000</v>
      </c>
      <c r="L10" s="41">
        <f>SUM(L6:L9)</f>
        <v>157</v>
      </c>
      <c r="M10" s="41">
        <f>SUM(M6:M9)</f>
        <v>91</v>
      </c>
      <c r="N10" s="41">
        <f>SUM(N6:N9)</f>
        <v>145</v>
      </c>
      <c r="O10" s="41">
        <f>SUM(O6:O9)</f>
        <v>35</v>
      </c>
      <c r="P10" s="41">
        <f>SUM(P6:P9)</f>
        <v>0</v>
      </c>
      <c r="Q10" s="41">
        <f>SUM(Q6:Q9)</f>
        <v>35</v>
      </c>
      <c r="R10" s="42">
        <f>IFERROR(Q10/N10,"-")</f>
        <v>0.24137931034483</v>
      </c>
      <c r="S10" s="76">
        <f>SUM(S6:S9)</f>
        <v>1</v>
      </c>
      <c r="T10" s="76">
        <f>SUM(T6:T9)</f>
        <v>5</v>
      </c>
      <c r="U10" s="42">
        <f>IFERROR(S10/Q10,"-")</f>
        <v>0.028571428571429</v>
      </c>
      <c r="V10" s="43">
        <f>IFERROR(K10/Q10,"-")</f>
        <v>3571.4285714286</v>
      </c>
      <c r="W10" s="44">
        <f>SUM(W6:W9)</f>
        <v>1</v>
      </c>
      <c r="X10" s="42">
        <f>IFERROR(W10/Q10,"-")</f>
        <v>0.028571428571429</v>
      </c>
      <c r="Y10" s="182">
        <f>SUM(Y6:Y9)</f>
        <v>295000</v>
      </c>
      <c r="Z10" s="182">
        <f>IFERROR(Y10/Q10,"-")</f>
        <v>8428.5714285714</v>
      </c>
      <c r="AA10" s="182">
        <f>IFERROR(Y10/W10,"-")</f>
        <v>295000</v>
      </c>
      <c r="AB10" s="182">
        <f>Y10-K10</f>
        <v>170000</v>
      </c>
      <c r="AC10" s="45">
        <f>Y10/K10</f>
        <v>2.36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78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79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2.6718072121389</v>
      </c>
      <c r="B6" s="187" t="s">
        <v>80</v>
      </c>
      <c r="C6" s="187" t="s">
        <v>81</v>
      </c>
      <c r="D6" s="187"/>
      <c r="E6" s="187"/>
      <c r="F6" s="90" t="s">
        <v>82</v>
      </c>
      <c r="G6" s="90" t="s">
        <v>83</v>
      </c>
      <c r="H6" s="179">
        <v>1149035</v>
      </c>
      <c r="I6" s="79">
        <v>1691</v>
      </c>
      <c r="J6" s="79">
        <v>0</v>
      </c>
      <c r="K6" s="79">
        <v>24687</v>
      </c>
      <c r="L6" s="93">
        <v>414</v>
      </c>
      <c r="M6" s="80">
        <f>IFERROR(L6/K6,"-")</f>
        <v>0.016769959897922</v>
      </c>
      <c r="N6" s="79">
        <v>27</v>
      </c>
      <c r="O6" s="79">
        <v>116</v>
      </c>
      <c r="P6" s="80">
        <f>IFERROR(N6/(L6),"-")</f>
        <v>0.065217391304348</v>
      </c>
      <c r="Q6" s="81">
        <f>IFERROR(H6/SUM(L6:L6),"-")</f>
        <v>2775.4468599034</v>
      </c>
      <c r="R6" s="82">
        <v>54</v>
      </c>
      <c r="S6" s="80">
        <f>IF(L6=0,"-",R6/L6)</f>
        <v>0.1304347826087</v>
      </c>
      <c r="T6" s="184">
        <v>3070000</v>
      </c>
      <c r="U6" s="185">
        <f>IFERROR(T6/L6,"-")</f>
        <v>7415.4589371981</v>
      </c>
      <c r="V6" s="185">
        <f>IFERROR(T6/R6,"-")</f>
        <v>56851.851851852</v>
      </c>
      <c r="W6" s="179">
        <f>SUM(T6:T6)-SUM(H6:H6)</f>
        <v>1920965</v>
      </c>
      <c r="X6" s="83">
        <f>SUM(T6:T6)/SUM(H6:H6)</f>
        <v>2.6718072121389</v>
      </c>
      <c r="Y6" s="77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1</v>
      </c>
      <c r="AS6" s="107">
        <f>IF(L6=0,"",IF(AR6=0,"",(AR6/L6)))</f>
        <v>0.0024154589371981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8</v>
      </c>
      <c r="BB6" s="113">
        <f>IF(L6=0,"",IF(BA6=0,"",(BA6/L6)))</f>
        <v>0.019323671497585</v>
      </c>
      <c r="BC6" s="112"/>
      <c r="BD6" s="114">
        <f>IFERROR(BC6/BA6,"-")</f>
        <v>0</v>
      </c>
      <c r="BE6" s="115"/>
      <c r="BF6" s="116">
        <f>IFERROR(BE6/BA6,"-")</f>
        <v>0</v>
      </c>
      <c r="BG6" s="117"/>
      <c r="BH6" s="117"/>
      <c r="BI6" s="117"/>
      <c r="BJ6" s="119">
        <v>105</v>
      </c>
      <c r="BK6" s="120">
        <f>IF(L6=0,"",IF(BJ6=0,"",(BJ6/L6)))</f>
        <v>0.2536231884058</v>
      </c>
      <c r="BL6" s="121">
        <v>7</v>
      </c>
      <c r="BM6" s="122">
        <f>IFERROR(BL6/BJ6,"-")</f>
        <v>0.066666666666667</v>
      </c>
      <c r="BN6" s="123">
        <v>95000</v>
      </c>
      <c r="BO6" s="124">
        <f>IFERROR(BN6/BJ6,"-")</f>
        <v>904.7619047619</v>
      </c>
      <c r="BP6" s="125">
        <v>5</v>
      </c>
      <c r="BQ6" s="125"/>
      <c r="BR6" s="125">
        <v>2</v>
      </c>
      <c r="BS6" s="126">
        <v>228</v>
      </c>
      <c r="BT6" s="127">
        <f>IF(L6=0,"",IF(BS6=0,"",(BS6/L6)))</f>
        <v>0.55072463768116</v>
      </c>
      <c r="BU6" s="128">
        <v>31</v>
      </c>
      <c r="BV6" s="129">
        <f>IFERROR(BU6/BS6,"-")</f>
        <v>0.1359649122807</v>
      </c>
      <c r="BW6" s="130">
        <v>1429000</v>
      </c>
      <c r="BX6" s="131">
        <f>IFERROR(BW6/BS6,"-")</f>
        <v>6267.5438596491</v>
      </c>
      <c r="BY6" s="132">
        <v>10</v>
      </c>
      <c r="BZ6" s="132">
        <v>5</v>
      </c>
      <c r="CA6" s="132">
        <v>16</v>
      </c>
      <c r="CB6" s="133">
        <v>72</v>
      </c>
      <c r="CC6" s="134">
        <f>IF(L6=0,"",IF(CB6=0,"",(CB6/L6)))</f>
        <v>0.17391304347826</v>
      </c>
      <c r="CD6" s="135">
        <v>16</v>
      </c>
      <c r="CE6" s="136">
        <f>IFERROR(CD6/CB6,"-")</f>
        <v>0.22222222222222</v>
      </c>
      <c r="CF6" s="137">
        <v>1546000</v>
      </c>
      <c r="CG6" s="138">
        <f>IFERROR(CF6/CB6,"-")</f>
        <v>21472.222222222</v>
      </c>
      <c r="CH6" s="139">
        <v>3</v>
      </c>
      <c r="CI6" s="139">
        <v>1</v>
      </c>
      <c r="CJ6" s="139">
        <v>12</v>
      </c>
      <c r="CK6" s="140">
        <v>54</v>
      </c>
      <c r="CL6" s="141">
        <v>3070000</v>
      </c>
      <c r="CM6" s="141">
        <v>780000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84</v>
      </c>
      <c r="C7" s="187" t="s">
        <v>81</v>
      </c>
      <c r="D7" s="187"/>
      <c r="E7" s="187"/>
      <c r="F7" s="90" t="s">
        <v>85</v>
      </c>
      <c r="G7" s="90" t="s">
        <v>83</v>
      </c>
      <c r="H7" s="179">
        <v>0</v>
      </c>
      <c r="I7" s="79">
        <v>1</v>
      </c>
      <c r="J7" s="79">
        <v>0</v>
      </c>
      <c r="K7" s="79">
        <v>4</v>
      </c>
      <c r="L7" s="93">
        <v>1</v>
      </c>
      <c r="M7" s="80">
        <f>IFERROR(L7/K7,"-")</f>
        <v>0.25</v>
      </c>
      <c r="N7" s="79">
        <v>0</v>
      </c>
      <c r="O7" s="79">
        <v>1</v>
      </c>
      <c r="P7" s="80">
        <f>IFERROR(N7/(L7),"-")</f>
        <v>0</v>
      </c>
      <c r="Q7" s="81">
        <f>IFERROR(H7/SUM(L7:L7),"-")</f>
        <v>0</v>
      </c>
      <c r="R7" s="82">
        <v>0</v>
      </c>
      <c r="S7" s="80">
        <f>IF(L7=0,"-",R7/L7)</f>
        <v>0</v>
      </c>
      <c r="T7" s="184"/>
      <c r="U7" s="185">
        <f>IFERROR(T7/L7,"-")</f>
        <v>0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>
        <f>IF(L7=0,"",IF(AR7=0,"",(AR7/L7)))</f>
        <v>0</v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>
        <f>IF(L7=0,"",IF(BA7=0,"",(BA7/L7)))</f>
        <v>0</v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>
        <f>IF(L7=0,"",IF(BJ7=0,"",(BJ7/L7)))</f>
        <v>0</v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>
        <v>1</v>
      </c>
      <c r="BT7" s="127">
        <f>IF(L7=0,"",IF(BS7=0,"",(BS7/L7)))</f>
        <v>1</v>
      </c>
      <c r="BU7" s="128"/>
      <c r="BV7" s="129">
        <f>IFERROR(BU7/BS7,"-")</f>
        <v>0</v>
      </c>
      <c r="BW7" s="130"/>
      <c r="BX7" s="131">
        <f>IFERROR(BW7/BS7,"-")</f>
        <v>0</v>
      </c>
      <c r="BY7" s="132"/>
      <c r="BZ7" s="132"/>
      <c r="CA7" s="132"/>
      <c r="CB7" s="133"/>
      <c r="CC7" s="134">
        <f>IF(L7=0,"",IF(CB7=0,"",(CB7/L7)))</f>
        <v>0</v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86</v>
      </c>
      <c r="G10" s="40"/>
      <c r="H10" s="182"/>
      <c r="I10" s="41">
        <f>SUM(I6:I9)</f>
        <v>1692</v>
      </c>
      <c r="J10" s="41">
        <f>SUM(J6:J9)</f>
        <v>0</v>
      </c>
      <c r="K10" s="41">
        <f>SUM(K6:K9)</f>
        <v>24691</v>
      </c>
      <c r="L10" s="41">
        <f>SUM(L6:L9)</f>
        <v>415</v>
      </c>
      <c r="M10" s="42">
        <f>IFERROR(L10/K10,"-")</f>
        <v>0.016807743712284</v>
      </c>
      <c r="N10" s="76">
        <f>SUM(N6:N9)</f>
        <v>27</v>
      </c>
      <c r="O10" s="76">
        <f>SUM(O6:O9)</f>
        <v>117</v>
      </c>
      <c r="P10" s="42">
        <f>IFERROR(N10/L10,"-")</f>
        <v>0.065060240963855</v>
      </c>
      <c r="Q10" s="43">
        <f>IFERROR(H10/L10,"-")</f>
        <v>0</v>
      </c>
      <c r="R10" s="44">
        <f>SUM(R6:R9)</f>
        <v>54</v>
      </c>
      <c r="S10" s="42">
        <f>IFERROR(R10/L10,"-")</f>
        <v>0.13012048192771</v>
      </c>
      <c r="T10" s="182">
        <f>SUM(T6:T9)</f>
        <v>3070000</v>
      </c>
      <c r="U10" s="182">
        <f>IFERROR(T10/L10,"-")</f>
        <v>7397.5903614458</v>
      </c>
      <c r="V10" s="182">
        <f>IFERROR(T10/R10,"-")</f>
        <v>56851.851851852</v>
      </c>
      <c r="W10" s="182">
        <f>T10-H10</f>
        <v>3070000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