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DVD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<sst xmlns="http://schemas.openxmlformats.org/spreadsheetml/2006/main" uniqueCount="90">
  <si>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</si>
  <si>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</si>
  <si>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</si>
  <si>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</si>
  <si>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</si>
  <si>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</si>
  <si>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</si>
  <si>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</si>
  <si>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</si>
  <si>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</si>
  <si>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</si>
  <si>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</si>
  <si>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</si>
  <si>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</si>
  <si>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</si>
  <si>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</si>
  <si>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</si>
  <si>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</si>
  <si>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</si>
  <si>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</si>
  <si>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</si>
  <si>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</si>
  <si>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</si>
  <si>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</si>
  <si>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</si>
  <si>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</si>
  <si>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</si>
  <si>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</si>
  <si>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</si>
  <si>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</si>
  <si>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</si>
  <si>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</si>
  <si>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</si>
  <si>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</si>
  <si>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</si>
  <si>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</si>
  <si>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</si>
  <si>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</si>
  <si>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</si>
  <si>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</si>
  <si>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</si>
  <si>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</si>
  <si>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</si>
  <si>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</si>
  <si>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</si>
  <si>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</si>
  <si>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</si>
  <si>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</si>
  <si>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</si>
  <si>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</si>
  <si>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</si>
  <si>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</si>
  <si>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</si>
  <si>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</si>
  <si>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</si>
  <si>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</si>
  <si>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</si>
  <si>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ht397</t>
  </si>
  <si>
    <t>lp02</t>
  </si>
  <si>
    <t>おまとめパック</t>
  </si>
  <si>
    <t>1月01日(月)</t>
  </si>
  <si>
    <t>ht398</t>
  </si>
  <si>
    <t>ht399</t>
  </si>
  <si>
    <t>ln_tk002</t>
  </si>
  <si>
    <t>line</t>
  </si>
  <si>
    <t>ht400</t>
  </si>
  <si>
    <t>空電</t>
  </si>
  <si>
    <t>ht401</t>
  </si>
  <si>
    <t>ht402</t>
  </si>
  <si>
    <t>雑誌 TOTAL</t>
  </si>
  <si>
    <t>●DVD 広告</t>
  </si>
  <si>
    <t>ln_akn001</t>
  </si>
  <si>
    <t>アドライヴ</t>
  </si>
  <si>
    <t>文友舎</t>
  </si>
  <si>
    <t>DVD漫画たかし_LINE版</t>
  </si>
  <si>
    <t>毎月売</t>
  </si>
  <si>
    <t>EXCITING MAX!SPECIAL</t>
  </si>
  <si>
    <t>DVD袋裏1C+コンテンツ枠</t>
  </si>
  <si>
    <t>1月11日(木)</t>
  </si>
  <si>
    <t>pk287</t>
  </si>
  <si>
    <t>DVD TOTAL</t>
  </si>
  <si>
    <t>●リスティング 広告</t>
  </si>
  <si>
    <t>UA</t>
  </si>
  <si>
    <t>adyd</t>
  </si>
  <si>
    <t>ADIT</t>
  </si>
  <si>
    <t>YDN（ディスプレイ広告）</t>
  </si>
  <si>
    <t>1/1～1/31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</si>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</sst>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/>
      <c r="B6" s="84"/>
      <c r="C6" s="84"/>
      <c r="D6" s="85"/>
      <c r="E6" s="85"/>
      <c r="F6" s="85"/>
      <c r="G6" s="86"/>
      <c r="H6" s="90"/>
      <c r="I6" s="90"/>
      <c r="J6" s="90"/>
      <c r="K6" s="179"/>
      <c r="L6" s="79"/>
      <c r="M6" s="79"/>
      <c r="N6" s="79"/>
      <c r="O6" s="91"/>
      <c r="P6" s="92"/>
      <c r="Q6" s="93"/>
      <c r="R6" s="80"/>
      <c r="S6" s="79"/>
      <c r="T6" s="79"/>
      <c r="U6" s="80"/>
      <c r="V6" s="81"/>
      <c r="W6" s="82"/>
      <c r="X6" s="80"/>
      <c r="Y6" s="184"/>
      <c r="Z6" s="185"/>
      <c r="AA6" s="185"/>
      <c r="AB6" s="179"/>
      <c r="AC6" s="83"/>
      <c r="AD6" s="77"/>
      <c r="AE6" s="94"/>
      <c r="AF6" s="95"/>
      <c r="AG6" s="94"/>
      <c r="AH6" s="96"/>
      <c r="AI6" s="97"/>
      <c r="AJ6" s="98"/>
      <c r="AK6" s="99"/>
      <c r="AL6" s="99"/>
      <c r="AM6" s="99"/>
      <c r="AN6" s="100"/>
      <c r="AO6" s="101"/>
      <c r="AP6" s="100"/>
      <c r="AQ6" s="102"/>
      <c r="AR6" s="103"/>
      <c r="AS6" s="104"/>
      <c r="AT6" s="105"/>
      <c r="AU6" s="105"/>
      <c r="AV6" s="105"/>
      <c r="AW6" s="106"/>
      <c r="AX6" s="107"/>
      <c r="AY6" s="106"/>
      <c r="AZ6" s="108"/>
      <c r="BA6" s="109"/>
      <c r="BB6" s="110"/>
      <c r="BC6" s="111"/>
      <c r="BD6" s="111"/>
      <c r="BE6" s="111"/>
      <c r="BF6" s="112"/>
      <c r="BG6" s="113"/>
      <c r="BH6" s="112"/>
      <c r="BI6" s="114"/>
      <c r="BJ6" s="115"/>
      <c r="BK6" s="116"/>
      <c r="BL6" s="117"/>
      <c r="BM6" s="117"/>
      <c r="BN6" s="117"/>
      <c r="BO6" s="119"/>
      <c r="BP6" s="120"/>
      <c r="BQ6" s="121"/>
      <c r="BR6" s="122"/>
      <c r="BS6" s="123"/>
      <c r="BT6" s="124"/>
      <c r="BU6" s="125"/>
      <c r="BV6" s="125"/>
      <c r="BW6" s="125"/>
      <c r="BX6" s="126"/>
      <c r="BY6" s="127"/>
      <c r="BZ6" s="128"/>
      <c r="CA6" s="129"/>
      <c r="CB6" s="130"/>
      <c r="CC6" s="131"/>
      <c r="CD6" s="132"/>
      <c r="CE6" s="132"/>
      <c r="CF6" s="132"/>
      <c r="CG6" s="133"/>
      <c r="CH6" s="134"/>
      <c r="CI6" s="135"/>
      <c r="CJ6" s="136"/>
      <c r="CK6" s="137"/>
      <c r="CL6" s="138"/>
      <c r="CM6" s="139"/>
      <c r="CN6" s="139"/>
      <c r="CO6" s="139"/>
      <c r="CP6" s="140"/>
      <c r="CQ6" s="141"/>
      <c r="CR6" s="141"/>
      <c r="CS6" s="141"/>
      <c r="CT6" s="142"/>
    </row>
    <row r="7" spans="1:99">
      <c r="A7" s="78"/>
      <c r="B7" s="84"/>
      <c r="C7" s="84"/>
      <c r="D7" s="85"/>
      <c r="E7" s="85"/>
      <c r="F7" s="85"/>
      <c r="G7" s="86"/>
      <c r="H7" s="90"/>
      <c r="I7" s="90"/>
      <c r="J7" s="90"/>
      <c r="K7" s="179"/>
      <c r="L7" s="79"/>
      <c r="M7" s="79"/>
      <c r="N7" s="79"/>
      <c r="O7" s="91"/>
      <c r="P7" s="92"/>
      <c r="Q7" s="93"/>
      <c r="R7" s="80"/>
      <c r="S7" s="79"/>
      <c r="T7" s="79"/>
      <c r="U7" s="80"/>
      <c r="V7" s="81"/>
      <c r="W7" s="82"/>
      <c r="X7" s="80"/>
      <c r="Y7" s="184"/>
      <c r="Z7" s="185"/>
      <c r="AA7" s="185"/>
      <c r="AB7" s="179"/>
      <c r="AC7" s="83"/>
      <c r="AD7" s="77"/>
      <c r="AE7" s="94"/>
      <c r="AF7" s="95"/>
      <c r="AG7" s="94"/>
      <c r="AH7" s="96"/>
      <c r="AI7" s="97"/>
      <c r="AJ7" s="98"/>
      <c r="AK7" s="99"/>
      <c r="AL7" s="99"/>
      <c r="AM7" s="99"/>
      <c r="AN7" s="100"/>
      <c r="AO7" s="101"/>
      <c r="AP7" s="100"/>
      <c r="AQ7" s="102"/>
      <c r="AR7" s="103"/>
      <c r="AS7" s="104"/>
      <c r="AT7" s="105"/>
      <c r="AU7" s="105"/>
      <c r="AV7" s="105"/>
      <c r="AW7" s="106"/>
      <c r="AX7" s="107"/>
      <c r="AY7" s="106"/>
      <c r="AZ7" s="108"/>
      <c r="BA7" s="109"/>
      <c r="BB7" s="110"/>
      <c r="BC7" s="111"/>
      <c r="BD7" s="111"/>
      <c r="BE7" s="111"/>
      <c r="BF7" s="112"/>
      <c r="BG7" s="113"/>
      <c r="BH7" s="112"/>
      <c r="BI7" s="114"/>
      <c r="BJ7" s="115"/>
      <c r="BK7" s="116"/>
      <c r="BL7" s="117"/>
      <c r="BM7" s="117"/>
      <c r="BN7" s="117"/>
      <c r="BO7" s="119"/>
      <c r="BP7" s="120"/>
      <c r="BQ7" s="121"/>
      <c r="BR7" s="122"/>
      <c r="BS7" s="123"/>
      <c r="BT7" s="124"/>
      <c r="BU7" s="125"/>
      <c r="BV7" s="125"/>
      <c r="BW7" s="125"/>
      <c r="BX7" s="126"/>
      <c r="BY7" s="127"/>
      <c r="BZ7" s="128"/>
      <c r="CA7" s="129"/>
      <c r="CB7" s="130"/>
      <c r="CC7" s="131"/>
      <c r="CD7" s="132"/>
      <c r="CE7" s="132"/>
      <c r="CF7" s="132"/>
      <c r="CG7" s="133"/>
      <c r="CH7" s="134"/>
      <c r="CI7" s="135"/>
      <c r="CJ7" s="136"/>
      <c r="CK7" s="137"/>
      <c r="CL7" s="138"/>
      <c r="CM7" s="139"/>
      <c r="CN7" s="139"/>
      <c r="CO7" s="139"/>
      <c r="CP7" s="140"/>
      <c r="CQ7" s="141"/>
      <c r="CR7" s="141"/>
      <c r="CS7" s="141"/>
      <c r="CT7" s="142"/>
    </row>
    <row r="8" spans="1:99">
      <c r="A8" s="78"/>
      <c r="B8" s="84"/>
      <c r="C8" s="84"/>
      <c r="D8" s="85"/>
      <c r="E8" s="85"/>
      <c r="F8" s="85"/>
      <c r="G8" s="86"/>
      <c r="H8" s="90"/>
      <c r="I8" s="90"/>
      <c r="J8" s="90"/>
      <c r="K8" s="179"/>
      <c r="L8" s="79"/>
      <c r="M8" s="79"/>
      <c r="N8" s="79"/>
      <c r="O8" s="91"/>
      <c r="P8" s="92"/>
      <c r="Q8" s="93"/>
      <c r="R8" s="80"/>
      <c r="S8" s="79"/>
      <c r="T8" s="79"/>
      <c r="U8" s="80"/>
      <c r="V8" s="81"/>
      <c r="W8" s="82"/>
      <c r="X8" s="80"/>
      <c r="Y8" s="184"/>
      <c r="Z8" s="185"/>
      <c r="AA8" s="185"/>
      <c r="AB8" s="179"/>
      <c r="AC8" s="83"/>
      <c r="AD8" s="77"/>
      <c r="AE8" s="94"/>
      <c r="AF8" s="95"/>
      <c r="AG8" s="94"/>
      <c r="AH8" s="96"/>
      <c r="AI8" s="97"/>
      <c r="AJ8" s="98"/>
      <c r="AK8" s="99"/>
      <c r="AL8" s="99"/>
      <c r="AM8" s="99"/>
      <c r="AN8" s="100"/>
      <c r="AO8" s="101"/>
      <c r="AP8" s="100"/>
      <c r="AQ8" s="102"/>
      <c r="AR8" s="103"/>
      <c r="AS8" s="104"/>
      <c r="AT8" s="105"/>
      <c r="AU8" s="105"/>
      <c r="AV8" s="105"/>
      <c r="AW8" s="106"/>
      <c r="AX8" s="107"/>
      <c r="AY8" s="106"/>
      <c r="AZ8" s="108"/>
      <c r="BA8" s="109"/>
      <c r="BB8" s="110"/>
      <c r="BC8" s="111"/>
      <c r="BD8" s="111"/>
      <c r="BE8" s="111"/>
      <c r="BF8" s="112"/>
      <c r="BG8" s="113"/>
      <c r="BH8" s="112"/>
      <c r="BI8" s="114"/>
      <c r="BJ8" s="115"/>
      <c r="BK8" s="116"/>
      <c r="BL8" s="117"/>
      <c r="BM8" s="117"/>
      <c r="BN8" s="117"/>
      <c r="BO8" s="119"/>
      <c r="BP8" s="120"/>
      <c r="BQ8" s="121"/>
      <c r="BR8" s="122"/>
      <c r="BS8" s="123"/>
      <c r="BT8" s="124"/>
      <c r="BU8" s="125"/>
      <c r="BV8" s="125"/>
      <c r="BW8" s="125"/>
      <c r="BX8" s="126"/>
      <c r="BY8" s="127"/>
      <c r="BZ8" s="128"/>
      <c r="CA8" s="129"/>
      <c r="CB8" s="130"/>
      <c r="CC8" s="131"/>
      <c r="CD8" s="132"/>
      <c r="CE8" s="132"/>
      <c r="CF8" s="132"/>
      <c r="CG8" s="133"/>
      <c r="CH8" s="134"/>
      <c r="CI8" s="135"/>
      <c r="CJ8" s="136"/>
      <c r="CK8" s="137"/>
      <c r="CL8" s="138"/>
      <c r="CM8" s="139"/>
      <c r="CN8" s="139"/>
      <c r="CO8" s="139"/>
      <c r="CP8" s="140"/>
      <c r="CQ8" s="141"/>
      <c r="CR8" s="141"/>
      <c r="CS8" s="141"/>
      <c r="CT8" s="142"/>
    </row>
    <row r="9" spans="1:99">
      <c r="A9" s="78"/>
      <c r="B9" s="84"/>
      <c r="C9" s="84"/>
      <c r="D9" s="85"/>
      <c r="E9" s="85"/>
      <c r="F9" s="85"/>
      <c r="G9" s="86"/>
      <c r="H9" s="90"/>
      <c r="I9" s="90"/>
      <c r="J9" s="90"/>
      <c r="K9" s="179"/>
      <c r="L9" s="79"/>
      <c r="M9" s="79"/>
      <c r="N9" s="79"/>
      <c r="O9" s="91"/>
      <c r="P9" s="92"/>
      <c r="Q9" s="93"/>
      <c r="R9" s="80"/>
      <c r="S9" s="79"/>
      <c r="T9" s="79"/>
      <c r="U9" s="80"/>
      <c r="V9" s="81"/>
      <c r="W9" s="82"/>
      <c r="X9" s="80"/>
      <c r="Y9" s="184"/>
      <c r="Z9" s="185"/>
      <c r="AA9" s="185"/>
      <c r="AB9" s="179"/>
      <c r="AC9" s="83"/>
      <c r="AD9" s="77"/>
      <c r="AE9" s="94"/>
      <c r="AF9" s="95"/>
      <c r="AG9" s="94"/>
      <c r="AH9" s="96"/>
      <c r="AI9" s="97"/>
      <c r="AJ9" s="98"/>
      <c r="AK9" s="99"/>
      <c r="AL9" s="99"/>
      <c r="AM9" s="99"/>
      <c r="AN9" s="100"/>
      <c r="AO9" s="101"/>
      <c r="AP9" s="100"/>
      <c r="AQ9" s="102"/>
      <c r="AR9" s="103"/>
      <c r="AS9" s="104"/>
      <c r="AT9" s="105"/>
      <c r="AU9" s="105"/>
      <c r="AV9" s="105"/>
      <c r="AW9" s="106"/>
      <c r="AX9" s="107"/>
      <c r="AY9" s="106"/>
      <c r="AZ9" s="108"/>
      <c r="BA9" s="109"/>
      <c r="BB9" s="110"/>
      <c r="BC9" s="111"/>
      <c r="BD9" s="111"/>
      <c r="BE9" s="111"/>
      <c r="BF9" s="112"/>
      <c r="BG9" s="113"/>
      <c r="BH9" s="112"/>
      <c r="BI9" s="114"/>
      <c r="BJ9" s="115"/>
      <c r="BK9" s="116"/>
      <c r="BL9" s="117"/>
      <c r="BM9" s="117"/>
      <c r="BN9" s="117"/>
      <c r="BO9" s="119"/>
      <c r="BP9" s="120"/>
      <c r="BQ9" s="121"/>
      <c r="BR9" s="122"/>
      <c r="BS9" s="123"/>
      <c r="BT9" s="124"/>
      <c r="BU9" s="125"/>
      <c r="BV9" s="125"/>
      <c r="BW9" s="125"/>
      <c r="BX9" s="126"/>
      <c r="BY9" s="127"/>
      <c r="BZ9" s="128"/>
      <c r="CA9" s="129"/>
      <c r="CB9" s="130"/>
      <c r="CC9" s="131"/>
      <c r="CD9" s="132"/>
      <c r="CE9" s="132"/>
      <c r="CF9" s="132"/>
      <c r="CG9" s="133"/>
      <c r="CH9" s="134"/>
      <c r="CI9" s="135"/>
      <c r="CJ9" s="136"/>
      <c r="CK9" s="137"/>
      <c r="CL9" s="138"/>
      <c r="CM9" s="139"/>
      <c r="CN9" s="139"/>
      <c r="CO9" s="139"/>
      <c r="CP9" s="140"/>
      <c r="CQ9" s="141"/>
      <c r="CR9" s="141"/>
      <c r="CS9" s="141"/>
      <c r="CT9" s="142"/>
    </row>
    <row r="10" spans="1:99">
      <c r="A10" s="78">
        <f>AC10</f>
        <v>2.7638888888889</v>
      </c>
      <c r="B10" s="187" t="s">
        <v>57</v>
      </c>
      <c r="C10" s="187"/>
      <c r="D10" s="187"/>
      <c r="E10" s="187"/>
      <c r="F10" s="187"/>
      <c r="G10" s="187" t="s">
        <v>58</v>
      </c>
      <c r="H10" s="90" t="s">
        <v>59</v>
      </c>
      <c r="I10" s="90"/>
      <c r="J10" s="90" t="s">
        <v>60</v>
      </c>
      <c r="K10" s="179">
        <v>1080000</v>
      </c>
      <c r="L10" s="79">
        <v>40</v>
      </c>
      <c r="M10" s="79">
        <v>0</v>
      </c>
      <c r="N10" s="79">
        <v>184</v>
      </c>
      <c r="O10" s="91">
        <v>18</v>
      </c>
      <c r="P10" s="92">
        <v>0</v>
      </c>
      <c r="Q10" s="93">
        <f>O10+P10</f>
        <v>18</v>
      </c>
      <c r="R10" s="80">
        <f>IFERROR(Q10/N10,"-")</f>
        <v>0.097826086956522</v>
      </c>
      <c r="S10" s="79">
        <v>2</v>
      </c>
      <c r="T10" s="79">
        <v>4</v>
      </c>
      <c r="U10" s="80">
        <f>IFERROR(T10/(Q10),"-")</f>
        <v>0.22222222222222</v>
      </c>
      <c r="V10" s="81">
        <f>IFERROR(K10/SUM(Q10:Q16),"-")</f>
        <v>5294.1176470588</v>
      </c>
      <c r="W10" s="82">
        <v>2</v>
      </c>
      <c r="X10" s="80">
        <f>IF(Q10=0,"-",W10/Q10)</f>
        <v>0.11111111111111</v>
      </c>
      <c r="Y10" s="184">
        <v>290000</v>
      </c>
      <c r="Z10" s="185">
        <f>IFERROR(Y10/Q10,"-")</f>
        <v>16111.111111111</v>
      </c>
      <c r="AA10" s="185">
        <f>IFERROR(Y10/W10,"-")</f>
        <v>145000</v>
      </c>
      <c r="AB10" s="179">
        <f>SUM(Y10:Y16)-SUM(K10:K16)</f>
        <v>1905000</v>
      </c>
      <c r="AC10" s="83">
        <f>SUM(Y10:Y16)/SUM(K10:K16)</f>
        <v>2.7638888888889</v>
      </c>
      <c r="AD10" s="77"/>
      <c r="AE10" s="94">
        <v>2</v>
      </c>
      <c r="AF10" s="95">
        <f>IF(Q10=0,"",IF(AE10=0,"",(AE10/Q10)))</f>
        <v>0.11111111111111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1</v>
      </c>
      <c r="AO10" s="101">
        <f>IF(Q10=0,"",IF(AN10=0,"",(AN10/Q10)))</f>
        <v>0.055555555555556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2</v>
      </c>
      <c r="AX10" s="107">
        <f>IF(Q10=0,"",IF(AW10=0,"",(AW10/Q10)))</f>
        <v>0.11111111111111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5</v>
      </c>
      <c r="BG10" s="113">
        <f>IF(Q10=0,"",IF(BF10=0,"",(BF10/Q10)))</f>
        <v>0.27777777777778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2</v>
      </c>
      <c r="BP10" s="120">
        <f>IF(Q10=0,"",IF(BO10=0,"",(BO10/Q10)))</f>
        <v>0.11111111111111</v>
      </c>
      <c r="BQ10" s="121">
        <v>1</v>
      </c>
      <c r="BR10" s="122">
        <f>IFERROR(BQ10/BO10,"-")</f>
        <v>0.5</v>
      </c>
      <c r="BS10" s="123">
        <v>235000</v>
      </c>
      <c r="BT10" s="124">
        <f>IFERROR(BS10/BO10,"-")</f>
        <v>117500</v>
      </c>
      <c r="BU10" s="125"/>
      <c r="BV10" s="125"/>
      <c r="BW10" s="125">
        <v>1</v>
      </c>
      <c r="BX10" s="126">
        <v>6</v>
      </c>
      <c r="BY10" s="127">
        <f>IF(Q10=0,"",IF(BX10=0,"",(BX10/Q10)))</f>
        <v>0.33333333333333</v>
      </c>
      <c r="BZ10" s="128">
        <v>1</v>
      </c>
      <c r="CA10" s="129">
        <f>IFERROR(BZ10/BX10,"-")</f>
        <v>0.16666666666667</v>
      </c>
      <c r="CB10" s="130">
        <v>55000</v>
      </c>
      <c r="CC10" s="131">
        <f>IFERROR(CB10/BX10,"-")</f>
        <v>9166.6666666667</v>
      </c>
      <c r="CD10" s="132"/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2</v>
      </c>
      <c r="CQ10" s="141">
        <v>290000</v>
      </c>
      <c r="CR10" s="141">
        <v>235000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8"/>
      <c r="B11" s="187" t="s">
        <v>61</v>
      </c>
      <c r="C11" s="187"/>
      <c r="D11" s="187"/>
      <c r="E11" s="187"/>
      <c r="F11" s="187"/>
      <c r="G11" s="187" t="s">
        <v>58</v>
      </c>
      <c r="H11" s="90"/>
      <c r="I11" s="90"/>
      <c r="J11" s="90"/>
      <c r="K11" s="179"/>
      <c r="L11" s="79">
        <v>0</v>
      </c>
      <c r="M11" s="79">
        <v>0</v>
      </c>
      <c r="N11" s="79">
        <v>0</v>
      </c>
      <c r="O11" s="91">
        <v>0</v>
      </c>
      <c r="P11" s="92">
        <v>0</v>
      </c>
      <c r="Q11" s="93">
        <f>O11+P11</f>
        <v>0</v>
      </c>
      <c r="R11" s="80" t="str">
        <f>IFERROR(Q11/N11,"-")</f>
        <v>-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4">
        <v>0</v>
      </c>
      <c r="Z11" s="185" t="str">
        <f>IFERROR(Y11/Q11,"-")</f>
        <v>-</v>
      </c>
      <c r="AA11" s="185" t="str">
        <f>IFERROR(Y11/W11,"-")</f>
        <v>-</v>
      </c>
      <c r="AB11" s="179"/>
      <c r="AC11" s="83"/>
      <c r="AD11" s="77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8"/>
      <c r="B12" s="187" t="s">
        <v>62</v>
      </c>
      <c r="C12" s="187"/>
      <c r="D12" s="187"/>
      <c r="E12" s="187"/>
      <c r="F12" s="187"/>
      <c r="G12" s="187" t="s">
        <v>58</v>
      </c>
      <c r="H12" s="90"/>
      <c r="I12" s="90"/>
      <c r="J12" s="90"/>
      <c r="K12" s="179"/>
      <c r="L12" s="79">
        <v>0</v>
      </c>
      <c r="M12" s="79">
        <v>0</v>
      </c>
      <c r="N12" s="79">
        <v>0</v>
      </c>
      <c r="O12" s="91">
        <v>0</v>
      </c>
      <c r="P12" s="92">
        <v>0</v>
      </c>
      <c r="Q12" s="93">
        <f>O12+P12</f>
        <v>0</v>
      </c>
      <c r="R12" s="80" t="str">
        <f>IFERROR(Q12/N12,"-")</f>
        <v>-</v>
      </c>
      <c r="S12" s="79">
        <v>0</v>
      </c>
      <c r="T12" s="79">
        <v>0</v>
      </c>
      <c r="U12" s="80" t="str">
        <f>IFERROR(T12/(Q12),"-")</f>
        <v>-</v>
      </c>
      <c r="V12" s="81"/>
      <c r="W12" s="82">
        <v>0</v>
      </c>
      <c r="X12" s="80" t="str">
        <f>IF(Q12=0,"-",W12/Q12)</f>
        <v>-</v>
      </c>
      <c r="Y12" s="184">
        <v>0</v>
      </c>
      <c r="Z12" s="185" t="str">
        <f>IFERROR(Y12/Q12,"-")</f>
        <v>-</v>
      </c>
      <c r="AA12" s="185" t="str">
        <f>IFERROR(Y12/W12,"-")</f>
        <v>-</v>
      </c>
      <c r="AB12" s="179"/>
      <c r="AC12" s="83"/>
      <c r="AD12" s="77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30"/>
      <c r="B13" s="187" t="s">
        <v>63</v>
      </c>
      <c r="C13" s="187"/>
      <c r="D13" s="187"/>
      <c r="E13" s="187"/>
      <c r="F13" s="187"/>
      <c r="G13" s="187" t="s">
        <v>64</v>
      </c>
      <c r="H13" s="90"/>
      <c r="I13" s="90"/>
      <c r="J13" s="90"/>
      <c r="K13" s="180"/>
      <c r="L13" s="34">
        <v>0</v>
      </c>
      <c r="M13" s="34">
        <v>0</v>
      </c>
      <c r="N13" s="31">
        <v>0</v>
      </c>
      <c r="O13" s="23">
        <v>119</v>
      </c>
      <c r="P13" s="23">
        <v>0</v>
      </c>
      <c r="Q13" s="23">
        <f>O13+P13</f>
        <v>119</v>
      </c>
      <c r="R13" s="32" t="str">
        <f>IFERROR(Q13/N13,"-")</f>
        <v>-</v>
      </c>
      <c r="S13" s="32">
        <v>7</v>
      </c>
      <c r="T13" s="23">
        <v>7</v>
      </c>
      <c r="U13" s="32">
        <f>IFERROR(T13/(Q13),"-")</f>
        <v>0.058823529411765</v>
      </c>
      <c r="V13" s="25"/>
      <c r="W13" s="25">
        <v>5</v>
      </c>
      <c r="X13" s="25">
        <f>IF(Q13=0,"-",W13/Q13)</f>
        <v>0.042016806722689</v>
      </c>
      <c r="Y13" s="186">
        <v>62000</v>
      </c>
      <c r="Z13" s="186">
        <f>IFERROR(Y13/Q13,"-")</f>
        <v>521.00840336134</v>
      </c>
      <c r="AA13" s="186">
        <f>IFERROR(Y13/W13,"-")</f>
        <v>12400</v>
      </c>
      <c r="AB13" s="186"/>
      <c r="AC13" s="33"/>
      <c r="AD13" s="57"/>
      <c r="AE13" s="61">
        <v>8</v>
      </c>
      <c r="AF13" s="62">
        <f>IF(Q13=0,"",IF(AE13=0,"",(AE13/Q13)))</f>
        <v>0.067226890756303</v>
      </c>
      <c r="AG13" s="61"/>
      <c r="AH13" s="65">
        <f>IFERROR(AG13/AE13,"-")</f>
        <v>0</v>
      </c>
      <c r="AI13" s="66"/>
      <c r="AJ13" s="67">
        <f>IFERROR(AI13/AE13,"-")</f>
        <v>0</v>
      </c>
      <c r="AK13" s="68"/>
      <c r="AL13" s="68"/>
      <c r="AM13" s="68"/>
      <c r="AN13" s="61">
        <v>23</v>
      </c>
      <c r="AO13" s="62">
        <f>IF(Q13=0,"",IF(AN13=0,"",(AN13/Q13)))</f>
        <v>0.19327731092437</v>
      </c>
      <c r="AP13" s="61">
        <v>2</v>
      </c>
      <c r="AQ13" s="65">
        <f>IFERROR(AP13/AN13,"-")</f>
        <v>0.08695652173913</v>
      </c>
      <c r="AR13" s="66">
        <v>41000</v>
      </c>
      <c r="AS13" s="67">
        <f>IFERROR(AR13/AN13,"-")</f>
        <v>1782.6086956522</v>
      </c>
      <c r="AT13" s="68">
        <v>1</v>
      </c>
      <c r="AU13" s="68"/>
      <c r="AV13" s="68">
        <v>1</v>
      </c>
      <c r="AW13" s="61">
        <v>24</v>
      </c>
      <c r="AX13" s="62">
        <f>IF(Q13=0,"",IF(AW13=0,"",(AW13/Q13)))</f>
        <v>0.20168067226891</v>
      </c>
      <c r="AY13" s="61"/>
      <c r="AZ13" s="65">
        <f>IFERROR(AY13/AW13,"-")</f>
        <v>0</v>
      </c>
      <c r="BA13" s="66"/>
      <c r="BB13" s="67">
        <f>IFERROR(BA13/AW13,"-")</f>
        <v>0</v>
      </c>
      <c r="BC13" s="68"/>
      <c r="BD13" s="68"/>
      <c r="BE13" s="68"/>
      <c r="BF13" s="61">
        <v>21</v>
      </c>
      <c r="BG13" s="62">
        <f>IF(Q13=0,"",IF(BF13=0,"",(BF13/Q13)))</f>
        <v>0.17647058823529</v>
      </c>
      <c r="BH13" s="61">
        <v>1</v>
      </c>
      <c r="BI13" s="65">
        <f>IFERROR(BH13/BF13,"-")</f>
        <v>0.047619047619048</v>
      </c>
      <c r="BJ13" s="66">
        <v>3000</v>
      </c>
      <c r="BK13" s="67">
        <f>IFERROR(BJ13/BF13,"-")</f>
        <v>142.85714285714</v>
      </c>
      <c r="BL13" s="68">
        <v>1</v>
      </c>
      <c r="BM13" s="68"/>
      <c r="BN13" s="68"/>
      <c r="BO13" s="63">
        <v>27</v>
      </c>
      <c r="BP13" s="64">
        <f>IF(Q13=0,"",IF(BO13=0,"",(BO13/Q13)))</f>
        <v>0.22689075630252</v>
      </c>
      <c r="BQ13" s="61">
        <v>1</v>
      </c>
      <c r="BR13" s="65">
        <f>IFERROR(BQ13/BO13,"-")</f>
        <v>0.037037037037037</v>
      </c>
      <c r="BS13" s="66">
        <v>5000</v>
      </c>
      <c r="BT13" s="67">
        <f>IFERROR(BS13/BO13,"-")</f>
        <v>185.18518518519</v>
      </c>
      <c r="BU13" s="68">
        <v>1</v>
      </c>
      <c r="BV13" s="68"/>
      <c r="BW13" s="68"/>
      <c r="BX13" s="63">
        <v>11</v>
      </c>
      <c r="BY13" s="64">
        <f>IF(Q13=0,"",IF(BX13=0,"",(BX13/Q13)))</f>
        <v>0.092436974789916</v>
      </c>
      <c r="BZ13" s="61">
        <v>1</v>
      </c>
      <c r="CA13" s="65">
        <f>IFERROR(BZ13/BX13,"-")</f>
        <v>0.090909090909091</v>
      </c>
      <c r="CB13" s="66">
        <v>13000</v>
      </c>
      <c r="CC13" s="67">
        <f>IFERROR(CB13/BX13,"-")</f>
        <v>1181.8181818182</v>
      </c>
      <c r="CD13" s="68"/>
      <c r="CE13" s="68"/>
      <c r="CF13" s="68">
        <v>1</v>
      </c>
      <c r="CG13" s="63">
        <v>5</v>
      </c>
      <c r="CH13" s="64">
        <f>IF(Q13=0,"",IF(CG13=0,"",(CG13/Q13)))</f>
        <v>0.042016806722689</v>
      </c>
      <c r="CI13" s="61"/>
      <c r="CJ13" s="65">
        <f>IFERROR(CI13/CG13,"-")</f>
        <v>0</v>
      </c>
      <c r="CK13" s="66"/>
      <c r="CL13" s="67">
        <f>IFERROR(CK13/CG13,"-")</f>
        <v>0</v>
      </c>
      <c r="CM13" s="68"/>
      <c r="CN13" s="68"/>
      <c r="CO13" s="68"/>
      <c r="CP13" s="69">
        <v>5</v>
      </c>
      <c r="CQ13" s="66">
        <v>62000</v>
      </c>
      <c r="CR13" s="66">
        <v>31000</v>
      </c>
      <c r="CS13" s="66"/>
      <c r="CT13" s="70" t="str">
        <f>IF(AND(CR13=0,CS13=0),"",IF(AND(CR13&lt;=100000,CS13&lt;=100000),"",IF(CR13/CQ13&gt;0.7,"男高",IF(CS13/CQ13&gt;0.7,"女高",""))))</f>
        <v/>
      </c>
    </row>
    <row r="14" spans="1:99">
      <c r="A14" s="30"/>
      <c r="B14" s="187" t="s">
        <v>65</v>
      </c>
      <c r="C14" s="187"/>
      <c r="D14" s="187"/>
      <c r="E14" s="187"/>
      <c r="F14" s="187"/>
      <c r="G14" s="187" t="s">
        <v>66</v>
      </c>
      <c r="H14" s="36"/>
      <c r="I14" s="36"/>
      <c r="J14" s="73"/>
      <c r="K14" s="181"/>
      <c r="L14" s="34">
        <v>227</v>
      </c>
      <c r="M14" s="34">
        <v>125</v>
      </c>
      <c r="N14" s="31">
        <v>292</v>
      </c>
      <c r="O14" s="23">
        <v>25</v>
      </c>
      <c r="P14" s="23">
        <v>1</v>
      </c>
      <c r="Q14" s="23">
        <f>O14+P14</f>
        <v>26</v>
      </c>
      <c r="R14" s="32">
        <f>IFERROR(Q14/N14,"-")</f>
        <v>0.089041095890411</v>
      </c>
      <c r="S14" s="32">
        <v>2</v>
      </c>
      <c r="T14" s="23">
        <v>4</v>
      </c>
      <c r="U14" s="32">
        <f>IFERROR(T14/(Q14),"-")</f>
        <v>0.15384615384615</v>
      </c>
      <c r="V14" s="25"/>
      <c r="W14" s="25">
        <v>2</v>
      </c>
      <c r="X14" s="25">
        <f>IF(Q14=0,"-",W14/Q14)</f>
        <v>0.076923076923077</v>
      </c>
      <c r="Y14" s="186">
        <v>8000</v>
      </c>
      <c r="Z14" s="186">
        <f>IFERROR(Y14/Q14,"-")</f>
        <v>307.69230769231</v>
      </c>
      <c r="AA14" s="186">
        <f>IFERROR(Y14/W14,"-")</f>
        <v>4000</v>
      </c>
      <c r="AB14" s="186"/>
      <c r="AC14" s="33"/>
      <c r="AD14" s="59"/>
      <c r="AE14" s="61">
        <v>3</v>
      </c>
      <c r="AF14" s="62">
        <f>IF(Q14=0,"",IF(AE14=0,"",(AE14/Q14)))</f>
        <v>0.11538461538462</v>
      </c>
      <c r="AG14" s="61"/>
      <c r="AH14" s="65">
        <f>IFERROR(AG14/AE14,"-")</f>
        <v>0</v>
      </c>
      <c r="AI14" s="66"/>
      <c r="AJ14" s="67">
        <f>IFERROR(AI14/AE14,"-")</f>
        <v>0</v>
      </c>
      <c r="AK14" s="68"/>
      <c r="AL14" s="68"/>
      <c r="AM14" s="68"/>
      <c r="AN14" s="61">
        <v>4</v>
      </c>
      <c r="AO14" s="62">
        <f>IF(Q14=0,"",IF(AN14=0,"",(AN14/Q14)))</f>
        <v>0.15384615384615</v>
      </c>
      <c r="AP14" s="61"/>
      <c r="AQ14" s="65">
        <f>IFERROR(AP14/AN14,"-")</f>
        <v>0</v>
      </c>
      <c r="AR14" s="66"/>
      <c r="AS14" s="67">
        <f>IFERROR(AR14/AN14,"-")</f>
        <v>0</v>
      </c>
      <c r="AT14" s="68"/>
      <c r="AU14" s="68"/>
      <c r="AV14" s="68"/>
      <c r="AW14" s="61"/>
      <c r="AX14" s="62">
        <f>IF(Q14=0,"",IF(AW14=0,"",(AW14/Q14)))</f>
        <v>0</v>
      </c>
      <c r="AY14" s="61"/>
      <c r="AZ14" s="65" t="str">
        <f>IFERROR(AY14/AW14,"-")</f>
        <v>-</v>
      </c>
      <c r="BA14" s="66"/>
      <c r="BB14" s="67" t="str">
        <f>IFERROR(BA14/AW14,"-")</f>
        <v>-</v>
      </c>
      <c r="BC14" s="68"/>
      <c r="BD14" s="68"/>
      <c r="BE14" s="68"/>
      <c r="BF14" s="61">
        <v>3</v>
      </c>
      <c r="BG14" s="62">
        <f>IF(Q14=0,"",IF(BF14=0,"",(BF14/Q14)))</f>
        <v>0.11538461538462</v>
      </c>
      <c r="BH14" s="61"/>
      <c r="BI14" s="65">
        <f>IFERROR(BH14/BF14,"-")</f>
        <v>0</v>
      </c>
      <c r="BJ14" s="66"/>
      <c r="BK14" s="67">
        <f>IFERROR(BJ14/BF14,"-")</f>
        <v>0</v>
      </c>
      <c r="BL14" s="68"/>
      <c r="BM14" s="68"/>
      <c r="BN14" s="68"/>
      <c r="BO14" s="63">
        <v>11</v>
      </c>
      <c r="BP14" s="64">
        <f>IF(Q14=0,"",IF(BO14=0,"",(BO14/Q14)))</f>
        <v>0.42307692307692</v>
      </c>
      <c r="BQ14" s="61">
        <v>1</v>
      </c>
      <c r="BR14" s="65">
        <f>IFERROR(BQ14/BO14,"-")</f>
        <v>0.090909090909091</v>
      </c>
      <c r="BS14" s="66">
        <v>5000</v>
      </c>
      <c r="BT14" s="67">
        <f>IFERROR(BS14/BO14,"-")</f>
        <v>454.54545454545</v>
      </c>
      <c r="BU14" s="68">
        <v>1</v>
      </c>
      <c r="BV14" s="68"/>
      <c r="BW14" s="68"/>
      <c r="BX14" s="63">
        <v>3</v>
      </c>
      <c r="BY14" s="64">
        <f>IF(Q14=0,"",IF(BX14=0,"",(BX14/Q14)))</f>
        <v>0.11538461538462</v>
      </c>
      <c r="BZ14" s="61"/>
      <c r="CA14" s="65">
        <f>IFERROR(BZ14/BX14,"-")</f>
        <v>0</v>
      </c>
      <c r="CB14" s="66"/>
      <c r="CC14" s="67">
        <f>IFERROR(CB14/BX14,"-")</f>
        <v>0</v>
      </c>
      <c r="CD14" s="68"/>
      <c r="CE14" s="68"/>
      <c r="CF14" s="68"/>
      <c r="CG14" s="63">
        <v>2</v>
      </c>
      <c r="CH14" s="64">
        <f>IF(Q14=0,"",IF(CG14=0,"",(CG14/Q14)))</f>
        <v>0.076923076923077</v>
      </c>
      <c r="CI14" s="61">
        <v>1</v>
      </c>
      <c r="CJ14" s="65">
        <f>IFERROR(CI14/CG14,"-")</f>
        <v>0.5</v>
      </c>
      <c r="CK14" s="66">
        <v>3000</v>
      </c>
      <c r="CL14" s="67">
        <f>IFERROR(CK14/CG14,"-")</f>
        <v>1500</v>
      </c>
      <c r="CM14" s="68">
        <v>1</v>
      </c>
      <c r="CN14" s="68"/>
      <c r="CO14" s="68"/>
      <c r="CP14" s="69">
        <v>2</v>
      </c>
      <c r="CQ14" s="66">
        <v>8000</v>
      </c>
      <c r="CR14" s="66">
        <v>5000</v>
      </c>
      <c r="CS14" s="66"/>
      <c r="CT14" s="70" t="str">
        <f>IF(AND(CR14=0,CS14=0),"",IF(AND(CR14&lt;=100000,CS14&lt;=100000),"",IF(CR14/CQ14&gt;0.7,"男高",IF(CS14/CQ14&gt;0.7,"女高",""))))</f>
        <v/>
      </c>
    </row>
    <row r="15" spans="1:99">
      <c r="A15" s="19"/>
      <c r="B15" s="187" t="s">
        <v>67</v>
      </c>
      <c r="C15" s="187"/>
      <c r="D15" s="187"/>
      <c r="E15" s="187"/>
      <c r="F15" s="187"/>
      <c r="G15" s="187" t="s">
        <v>66</v>
      </c>
      <c r="H15" s="40"/>
      <c r="I15" s="40"/>
      <c r="J15" s="40"/>
      <c r="K15" s="182"/>
      <c r="L15" s="41">
        <v>488</v>
      </c>
      <c r="M15" s="41">
        <v>174</v>
      </c>
      <c r="N15" s="41">
        <v>369</v>
      </c>
      <c r="O15" s="41">
        <v>41</v>
      </c>
      <c r="P15" s="41">
        <v>0</v>
      </c>
      <c r="Q15" s="41">
        <f>O15+P15</f>
        <v>41</v>
      </c>
      <c r="R15" s="42">
        <f>IFERROR(Q15/N15,"-")</f>
        <v>0.11111111111111</v>
      </c>
      <c r="S15" s="76">
        <v>7</v>
      </c>
      <c r="T15" s="76">
        <v>5</v>
      </c>
      <c r="U15" s="42">
        <f>IFERROR(T15/(Q15),"-")</f>
        <v>0.1219512195122</v>
      </c>
      <c r="V15" s="43"/>
      <c r="W15" s="44">
        <v>7</v>
      </c>
      <c r="X15" s="42">
        <f>IF(Q15=0,"-",W15/Q15)</f>
        <v>0.17073170731707</v>
      </c>
      <c r="Y15" s="182">
        <v>2625000</v>
      </c>
      <c r="Z15" s="182">
        <f>IFERROR(Y15/Q15,"-")</f>
        <v>64024.390243902</v>
      </c>
      <c r="AA15" s="182">
        <f>IFERROR(Y15/W15,"-")</f>
        <v>375000</v>
      </c>
      <c r="AB15" s="182"/>
      <c r="AC15" s="45"/>
      <c r="AD15" s="58"/>
      <c r="AE15" s="60">
        <v>2</v>
      </c>
      <c r="AF15" s="60">
        <f>IF(Q15=0,"",IF(AE15=0,"",(AE15/Q15)))</f>
        <v>0.048780487804878</v>
      </c>
      <c r="AG15" s="60"/>
      <c r="AH15" s="60">
        <f>IFERROR(AG15/AE15,"-")</f>
        <v>0</v>
      </c>
      <c r="AI15" s="60"/>
      <c r="AJ15" s="60">
        <f>IFERROR(AI15/AE15,"-")</f>
        <v>0</v>
      </c>
      <c r="AK15" s="60"/>
      <c r="AL15" s="60"/>
      <c r="AM15" s="60"/>
      <c r="AN15" s="60">
        <v>1</v>
      </c>
      <c r="AO15" s="60">
        <f>IF(Q15=0,"",IF(AN15=0,"",(AN15/Q15)))</f>
        <v>0.024390243902439</v>
      </c>
      <c r="AP15" s="60"/>
      <c r="AQ15" s="60">
        <f>IFERROR(AP15/AN15,"-")</f>
        <v>0</v>
      </c>
      <c r="AR15" s="60"/>
      <c r="AS15" s="60">
        <f>IFERROR(AR15/AN15,"-")</f>
        <v>0</v>
      </c>
      <c r="AT15" s="60"/>
      <c r="AU15" s="60"/>
      <c r="AV15" s="60"/>
      <c r="AW15" s="60"/>
      <c r="AX15" s="60">
        <f>IF(Q15=0,"",IF(AW15=0,"",(AW15/Q15)))</f>
        <v>0</v>
      </c>
      <c r="AY15" s="60"/>
      <c r="AZ15" s="60" t="str">
        <f>IFERROR(AY15/AW15,"-")</f>
        <v>-</v>
      </c>
      <c r="BA15" s="60"/>
      <c r="BB15" s="60" t="str">
        <f>IFERROR(BA15/AW15,"-")</f>
        <v>-</v>
      </c>
      <c r="BC15" s="60"/>
      <c r="BD15" s="60"/>
      <c r="BE15" s="60"/>
      <c r="BF15" s="60">
        <v>7</v>
      </c>
      <c r="BG15" s="60">
        <f>IF(Q15=0,"",IF(BF15=0,"",(BF15/Q15)))</f>
        <v>0.17073170731707</v>
      </c>
      <c r="BH15" s="60"/>
      <c r="BI15" s="60">
        <f>IFERROR(BH15/BF15,"-")</f>
        <v>0</v>
      </c>
      <c r="BJ15" s="60"/>
      <c r="BK15" s="60">
        <f>IFERROR(BJ15/BF15,"-")</f>
        <v>0</v>
      </c>
      <c r="BL15" s="60"/>
      <c r="BM15" s="60"/>
      <c r="BN15" s="60"/>
      <c r="BO15" s="60">
        <v>16</v>
      </c>
      <c r="BP15" s="60">
        <f>IF(Q15=0,"",IF(BO15=0,"",(BO15/Q15)))</f>
        <v>0.39024390243902</v>
      </c>
      <c r="BQ15" s="60">
        <v>1</v>
      </c>
      <c r="BR15" s="60">
        <f>IFERROR(BQ15/BO15,"-")</f>
        <v>0.0625</v>
      </c>
      <c r="BS15" s="60">
        <v>51000</v>
      </c>
      <c r="BT15" s="60">
        <f>IFERROR(BS15/BO15,"-")</f>
        <v>3187.5</v>
      </c>
      <c r="BU15" s="60"/>
      <c r="BV15" s="60"/>
      <c r="BW15" s="60">
        <v>1</v>
      </c>
      <c r="BX15" s="60">
        <v>12</v>
      </c>
      <c r="BY15" s="60">
        <f>IF(Q15=0,"",IF(BX15=0,"",(BX15/Q15)))</f>
        <v>0.29268292682927</v>
      </c>
      <c r="BZ15" s="60">
        <v>4</v>
      </c>
      <c r="CA15" s="60">
        <f>IFERROR(BZ15/BX15,"-")</f>
        <v>0.33333333333333</v>
      </c>
      <c r="CB15" s="60">
        <v>2501000</v>
      </c>
      <c r="CC15" s="60">
        <f>IFERROR(CB15/BX15,"-")</f>
        <v>208416.66666667</v>
      </c>
      <c r="CD15" s="60">
        <v>1</v>
      </c>
      <c r="CE15" s="60"/>
      <c r="CF15" s="60">
        <v>3</v>
      </c>
      <c r="CG15" s="60">
        <v>3</v>
      </c>
      <c r="CH15" s="60">
        <f>IF(Q15=0,"",IF(CG15=0,"",(CG15/Q15)))</f>
        <v>0.073170731707317</v>
      </c>
      <c r="CI15" s="60">
        <v>2</v>
      </c>
      <c r="CJ15" s="60">
        <f>IFERROR(CI15/CG15,"-")</f>
        <v>0.66666666666667</v>
      </c>
      <c r="CK15" s="60">
        <v>73000</v>
      </c>
      <c r="CL15" s="60">
        <f>IFERROR(CK15/CG15,"-")</f>
        <v>24333.333333333</v>
      </c>
      <c r="CM15" s="60"/>
      <c r="CN15" s="60"/>
      <c r="CO15" s="60">
        <v>2</v>
      </c>
      <c r="CP15" s="60">
        <v>7</v>
      </c>
      <c r="CQ15" s="60">
        <v>2625000</v>
      </c>
      <c r="CR15" s="60">
        <v>2355000</v>
      </c>
      <c r="CS15" s="60"/>
      <c r="CT15" s="60" t="str">
        <f>IF(AND(CR15=0,CS15=0),"",IF(AND(CR15&lt;=100000,CS15&lt;=100000),"",IF(CR15/CQ15&gt;0.7,"男高",IF(CS15/CQ15&gt;0.7,"女高",""))))</f>
        <v>男高</v>
      </c>
    </row>
    <row r="16" spans="1:99">
      <c r="B16" s="187" t="s">
        <v>68</v>
      </c>
      <c r="C16" s="187"/>
      <c r="D16" s="187"/>
      <c r="E16" s="187"/>
      <c r="F16" s="187"/>
      <c r="G16" s="187" t="s">
        <v>66</v>
      </c>
      <c r="H16" s="72"/>
      <c r="I16" s="72"/>
      <c r="J16" s="72"/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f>O16+P16</f>
        <v>0</v>
      </c>
      <c r="R16" s="72" t="str">
        <f>IFERROR(Q16/N16,"-")</f>
        <v>-</v>
      </c>
      <c r="S16" s="72">
        <v>0</v>
      </c>
      <c r="T16" s="72">
        <v>0</v>
      </c>
      <c r="U16" s="72" t="str">
        <f>IFERROR(T16/(Q16),"-")</f>
        <v>-</v>
      </c>
      <c r="W16" s="72">
        <v>0</v>
      </c>
      <c r="X16" s="72" t="str">
        <f>IF(Q16=0,"-",W16/Q16)</f>
        <v>-</v>
      </c>
      <c r="Y16" s="72">
        <v>0</v>
      </c>
      <c r="Z16" s="72" t="str">
        <f>IFERROR(Y16/Q16,"-")</f>
        <v>-</v>
      </c>
      <c r="AA16" s="72" t="str">
        <f>IFERROR(Y16/W16,"-")</f>
        <v>-</v>
      </c>
      <c r="AE16" s="72"/>
      <c r="AF16" s="72" t="str">
        <f>IF(Q16=0,"",IF(AE16=0,"",(AE16/Q16)))</f>
        <v/>
      </c>
      <c r="AG16" s="72"/>
      <c r="AH16" s="72" t="str">
        <f>IFERROR(AG16/AE16,"-")</f>
        <v>-</v>
      </c>
      <c r="AI16" s="72"/>
      <c r="AJ16" s="72" t="str">
        <f>IFERROR(AI16/AE16,"-")</f>
        <v>-</v>
      </c>
      <c r="AK16" s="72"/>
      <c r="AL16" s="72"/>
      <c r="AM16" s="72"/>
      <c r="AN16" s="72"/>
      <c r="AO16" s="72" t="str">
        <f>IF(Q16=0,"",IF(AN16=0,"",(AN16/Q16)))</f>
        <v/>
      </c>
      <c r="AP16" s="72"/>
      <c r="AQ16" s="72" t="str">
        <f>IFERROR(AP16/AN16,"-")</f>
        <v>-</v>
      </c>
      <c r="AR16" s="72"/>
      <c r="AS16" s="72" t="str">
        <f>IFERROR(AR16/AN16,"-")</f>
        <v>-</v>
      </c>
      <c r="AT16" s="72"/>
      <c r="AU16" s="72"/>
      <c r="AV16" s="72"/>
      <c r="AW16" s="72"/>
      <c r="AX16" s="72" t="str">
        <f>IF(Q16=0,"",IF(AW16=0,"",(AW16/Q16)))</f>
        <v/>
      </c>
      <c r="AY16" s="72"/>
      <c r="AZ16" s="72" t="str">
        <f>IFERROR(AY16/AW16,"-")</f>
        <v>-</v>
      </c>
      <c r="BA16" s="72"/>
      <c r="BB16" s="72" t="str">
        <f>IFERROR(BA16/AW16,"-")</f>
        <v>-</v>
      </c>
      <c r="BC16" s="72"/>
      <c r="BD16" s="72"/>
      <c r="BE16" s="72"/>
      <c r="BF16" s="72"/>
      <c r="BG16" s="72" t="str">
        <f>IF(Q16=0,"",IF(BF16=0,"",(BF16/Q16)))</f>
        <v/>
      </c>
      <c r="BH16" s="72"/>
      <c r="BI16" s="72" t="str">
        <f>IFERROR(BH16/BF16,"-")</f>
        <v>-</v>
      </c>
      <c r="BJ16" s="72"/>
      <c r="BK16" s="72" t="str">
        <f>IFERROR(BJ16/BF16,"-")</f>
        <v>-</v>
      </c>
      <c r="BL16" s="72"/>
      <c r="BM16" s="72"/>
      <c r="BN16" s="72"/>
      <c r="BO16" s="72"/>
      <c r="BP16" s="72" t="str">
        <f>IF(Q16=0,"",IF(BO16=0,"",(BO16/Q16)))</f>
        <v/>
      </c>
      <c r="BQ16" s="72"/>
      <c r="BR16" s="72" t="str">
        <f>IFERROR(BQ16/BO16,"-")</f>
        <v>-</v>
      </c>
      <c r="BS16" s="72"/>
      <c r="BT16" s="72" t="str">
        <f>IFERROR(BS16/BO16,"-")</f>
        <v>-</v>
      </c>
      <c r="BU16" s="72"/>
      <c r="BV16" s="72"/>
      <c r="BW16" s="72"/>
      <c r="BX16" s="72"/>
      <c r="BY16" s="72" t="str">
        <f>IF(Q16=0,"",IF(BX16=0,"",(BX16/Q16)))</f>
        <v/>
      </c>
      <c r="BZ16" s="72"/>
      <c r="CA16" s="72" t="str">
        <f>IFERROR(BZ16/BX16,"-")</f>
        <v>-</v>
      </c>
      <c r="CB16" s="72"/>
      <c r="CC16" s="72" t="str">
        <f>IFERROR(CB16/BX16,"-")</f>
        <v>-</v>
      </c>
      <c r="CD16" s="72"/>
      <c r="CE16" s="72"/>
      <c r="CF16" s="72"/>
      <c r="CG16" s="72"/>
      <c r="CH16" s="72" t="str">
        <f>IF(Q16=0,"",IF(CG16=0,"",(CG16/Q16)))</f>
        <v/>
      </c>
      <c r="CI16" s="72"/>
      <c r="CJ16" s="72" t="str">
        <f>IFERROR(CI16/CG16,"-")</f>
        <v>-</v>
      </c>
      <c r="CK16" s="72"/>
      <c r="CL16" s="72" t="str">
        <f>IFERROR(CK16/CG16,"-")</f>
        <v>-</v>
      </c>
      <c r="CM16" s="72"/>
      <c r="CN16" s="72"/>
      <c r="CO16" s="72"/>
      <c r="CP16" s="72">
        <v>0</v>
      </c>
      <c r="CQ16" s="72">
        <v>0</v>
      </c>
      <c r="CR16" s="72"/>
      <c r="CS16" s="72"/>
      <c r="CT16" s="72" t="str">
        <f>IF(AND(CR16=0,CS16=0),"",IF(AND(CR16&lt;=100000,CS16&lt;=100000),"",IF(CR16/CQ16&gt;0.7,"男高",IF(CS16/CQ16&gt;0.7,"女高",""))))</f>
        <v/>
      </c>
    </row>
    <row r="19" spans="1:99">
      <c r="A19" s="72">
        <f>AC19</f>
        <v>2.7638888888889</v>
      </c>
      <c r="H19" s="72" t="s">
        <v>69</v>
      </c>
      <c r="K19" s="72">
        <f>SUM(K6:K18)</f>
        <v>1080000</v>
      </c>
      <c r="L19" s="72">
        <f>SUM(L6:L18)</f>
        <v>755</v>
      </c>
      <c r="M19" s="72">
        <f>SUM(M6:M18)</f>
        <v>299</v>
      </c>
      <c r="N19" s="72">
        <f>SUM(N6:N18)</f>
        <v>845</v>
      </c>
      <c r="O19" s="72">
        <f>SUM(O6:O18)</f>
        <v>203</v>
      </c>
      <c r="P19" s="72">
        <f>SUM(P6:P18)</f>
        <v>1</v>
      </c>
      <c r="Q19" s="72">
        <f>SUM(Q6:Q18)</f>
        <v>204</v>
      </c>
      <c r="R19" s="72">
        <f>IFERROR(Q19/N19,"-")</f>
        <v>0.2414201183432</v>
      </c>
      <c r="S19" s="72">
        <f>SUM(S6:S18)</f>
        <v>18</v>
      </c>
      <c r="T19" s="72">
        <f>SUM(T6:T18)</f>
        <v>20</v>
      </c>
      <c r="U19" s="72">
        <f>IFERROR(S19/Q19,"-")</f>
        <v>0.088235294117647</v>
      </c>
      <c r="V19" s="72">
        <f>IFERROR(K19/Q19,"-")</f>
        <v>5294.1176470588</v>
      </c>
      <c r="W19" s="72">
        <f>SUM(W6:W18)</f>
        <v>16</v>
      </c>
      <c r="X19" s="72">
        <f>IFERROR(W19/Q19,"-")</f>
        <v>0.07843137254902</v>
      </c>
      <c r="Y19" s="72">
        <f>SUM(Y6:Y18)</f>
        <v>2985000</v>
      </c>
      <c r="Z19" s="72">
        <f>IFERROR(Y19/Q19,"-")</f>
        <v>14632.352941176</v>
      </c>
      <c r="AA19" s="72">
        <f>IFERROR(Y19/W19,"-")</f>
        <v>186562.5</v>
      </c>
      <c r="AB19" s="72">
        <f>Y19-K19</f>
        <v>1905000</v>
      </c>
      <c r="AC19" s="72">
        <f>Y19/K19</f>
        <v>2.7638888888889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6"/>
    <mergeCell ref="K10:K16"/>
    <mergeCell ref="V10:V16"/>
    <mergeCell ref="AB10:AB16"/>
    <mergeCell ref="AC10:AC1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70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2.808</v>
      </c>
      <c r="B6" s="187" t="s">
        <v>71</v>
      </c>
      <c r="C6" s="187" t="s">
        <v>72</v>
      </c>
      <c r="D6" s="187" t="s">
        <v>73</v>
      </c>
      <c r="E6" s="187" t="s">
        <v>74</v>
      </c>
      <c r="F6" s="187" t="s">
        <v>75</v>
      </c>
      <c r="G6" s="187" t="s">
        <v>64</v>
      </c>
      <c r="H6" s="90" t="s">
        <v>76</v>
      </c>
      <c r="I6" s="90" t="s">
        <v>77</v>
      </c>
      <c r="J6" s="90" t="s">
        <v>78</v>
      </c>
      <c r="K6" s="179">
        <v>125000</v>
      </c>
      <c r="L6" s="79">
        <v>0</v>
      </c>
      <c r="M6" s="79">
        <v>0</v>
      </c>
      <c r="N6" s="79">
        <v>0</v>
      </c>
      <c r="O6" s="91">
        <v>27</v>
      </c>
      <c r="P6" s="92">
        <v>1</v>
      </c>
      <c r="Q6" s="93">
        <f>O6+P6</f>
        <v>28</v>
      </c>
      <c r="R6" s="80" t="str">
        <f>IFERROR(Q6/N6,"-")</f>
        <v>-</v>
      </c>
      <c r="S6" s="79">
        <v>1</v>
      </c>
      <c r="T6" s="79">
        <v>4</v>
      </c>
      <c r="U6" s="80">
        <f>IFERROR(T6/(Q6),"-")</f>
        <v>0.14285714285714</v>
      </c>
      <c r="V6" s="81">
        <f>IFERROR(K6/SUM(Q6:Q7),"-")</f>
        <v>1736.1111111111</v>
      </c>
      <c r="W6" s="82">
        <v>1</v>
      </c>
      <c r="X6" s="80">
        <f>IF(Q6=0,"-",W6/Q6)</f>
        <v>0.035714285714286</v>
      </c>
      <c r="Y6" s="184">
        <v>18000</v>
      </c>
      <c r="Z6" s="185">
        <f>IFERROR(Y6/Q6,"-")</f>
        <v>642.85714285714</v>
      </c>
      <c r="AA6" s="185">
        <f>IFERROR(Y6/W6,"-")</f>
        <v>18000</v>
      </c>
      <c r="AB6" s="179">
        <f>SUM(Y6:Y7)-SUM(K6:K7)</f>
        <v>226000</v>
      </c>
      <c r="AC6" s="83">
        <f>SUM(Y6:Y7)/SUM(K6:K7)</f>
        <v>2.808</v>
      </c>
      <c r="AD6" s="77"/>
      <c r="AE6" s="94">
        <v>2</v>
      </c>
      <c r="AF6" s="95">
        <f>IF(Q6=0,"",IF(AE6=0,"",(AE6/Q6)))</f>
        <v>0.071428571428571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7</v>
      </c>
      <c r="AO6" s="101">
        <f>IF(Q6=0,"",IF(AN6=0,"",(AN6/Q6)))</f>
        <v>0.25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4</v>
      </c>
      <c r="AX6" s="107">
        <f>IF(Q6=0,"",IF(AW6=0,"",(AW6/Q6)))</f>
        <v>0.14285714285714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0.035714285714286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5</v>
      </c>
      <c r="BP6" s="120">
        <f>IF(Q6=0,"",IF(BO6=0,"",(BO6/Q6)))</f>
        <v>0.17857142857143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9</v>
      </c>
      <c r="BY6" s="127">
        <f>IF(Q6=0,"",IF(BX6=0,"",(BX6/Q6)))</f>
        <v>0.32142857142857</v>
      </c>
      <c r="BZ6" s="128">
        <v>1</v>
      </c>
      <c r="CA6" s="129">
        <f>IFERROR(BZ6/BX6,"-")</f>
        <v>0.11111111111111</v>
      </c>
      <c r="CB6" s="130">
        <v>18000</v>
      </c>
      <c r="CC6" s="131">
        <f>IFERROR(CB6/BX6,"-")</f>
        <v>2000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18000</v>
      </c>
      <c r="CR6" s="141">
        <v>18000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79</v>
      </c>
      <c r="C7" s="187" t="s">
        <v>72</v>
      </c>
      <c r="D7" s="187"/>
      <c r="E7" s="187"/>
      <c r="F7" s="187"/>
      <c r="G7" s="187" t="s">
        <v>66</v>
      </c>
      <c r="H7" s="90"/>
      <c r="I7" s="90"/>
      <c r="J7" s="90"/>
      <c r="K7" s="179"/>
      <c r="L7" s="79">
        <v>186</v>
      </c>
      <c r="M7" s="79">
        <v>117</v>
      </c>
      <c r="N7" s="79">
        <v>154</v>
      </c>
      <c r="O7" s="91">
        <v>44</v>
      </c>
      <c r="P7" s="92">
        <v>0</v>
      </c>
      <c r="Q7" s="93">
        <f>O7+P7</f>
        <v>44</v>
      </c>
      <c r="R7" s="80">
        <f>IFERROR(Q7/N7,"-")</f>
        <v>0.28571428571429</v>
      </c>
      <c r="S7" s="79">
        <v>5</v>
      </c>
      <c r="T7" s="79">
        <v>10</v>
      </c>
      <c r="U7" s="80">
        <f>IFERROR(T7/(Q7),"-")</f>
        <v>0.22727272727273</v>
      </c>
      <c r="V7" s="81"/>
      <c r="W7" s="82">
        <v>3</v>
      </c>
      <c r="X7" s="80">
        <f>IF(Q7=0,"-",W7/Q7)</f>
        <v>0.068181818181818</v>
      </c>
      <c r="Y7" s="184">
        <v>333000</v>
      </c>
      <c r="Z7" s="185">
        <f>IFERROR(Y7/Q7,"-")</f>
        <v>7568.1818181818</v>
      </c>
      <c r="AA7" s="185">
        <f>IFERROR(Y7/W7,"-")</f>
        <v>111000</v>
      </c>
      <c r="AB7" s="179"/>
      <c r="AC7" s="83"/>
      <c r="AD7" s="77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4</v>
      </c>
      <c r="AO7" s="101">
        <f>IF(Q7=0,"",IF(AN7=0,"",(AN7/Q7)))</f>
        <v>0.090909090909091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7</v>
      </c>
      <c r="AX7" s="107">
        <f>IF(Q7=0,"",IF(AW7=0,"",(AW7/Q7)))</f>
        <v>0.15909090909091</v>
      </c>
      <c r="AY7" s="106">
        <v>1</v>
      </c>
      <c r="AZ7" s="108">
        <f>IFERROR(AY7/AW7,"-")</f>
        <v>0.14285714285714</v>
      </c>
      <c r="BA7" s="109">
        <v>5000</v>
      </c>
      <c r="BB7" s="110">
        <f>IFERROR(BA7/AW7,"-")</f>
        <v>714.28571428571</v>
      </c>
      <c r="BC7" s="111">
        <v>1</v>
      </c>
      <c r="BD7" s="111"/>
      <c r="BE7" s="111"/>
      <c r="BF7" s="112">
        <v>8</v>
      </c>
      <c r="BG7" s="113">
        <f>IF(Q7=0,"",IF(BF7=0,"",(BF7/Q7)))</f>
        <v>0.18181818181818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12</v>
      </c>
      <c r="BP7" s="120">
        <f>IF(Q7=0,"",IF(BO7=0,"",(BO7/Q7)))</f>
        <v>0.27272727272727</v>
      </c>
      <c r="BQ7" s="121">
        <v>1</v>
      </c>
      <c r="BR7" s="122">
        <f>IFERROR(BQ7/BO7,"-")</f>
        <v>0.083333333333333</v>
      </c>
      <c r="BS7" s="123">
        <v>323000</v>
      </c>
      <c r="BT7" s="124">
        <f>IFERROR(BS7/BO7,"-")</f>
        <v>26916.666666667</v>
      </c>
      <c r="BU7" s="125"/>
      <c r="BV7" s="125"/>
      <c r="BW7" s="125">
        <v>1</v>
      </c>
      <c r="BX7" s="126">
        <v>9</v>
      </c>
      <c r="BY7" s="127">
        <f>IF(Q7=0,"",IF(BX7=0,"",(BX7/Q7)))</f>
        <v>0.20454545454545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4</v>
      </c>
      <c r="CH7" s="134">
        <f>IF(Q7=0,"",IF(CG7=0,"",(CG7/Q7)))</f>
        <v>0.090909090909091</v>
      </c>
      <c r="CI7" s="135">
        <v>1</v>
      </c>
      <c r="CJ7" s="136">
        <f>IFERROR(CI7/CG7,"-")</f>
        <v>0.25</v>
      </c>
      <c r="CK7" s="137">
        <v>5000</v>
      </c>
      <c r="CL7" s="138">
        <f>IFERROR(CK7/CG7,"-")</f>
        <v>1250</v>
      </c>
      <c r="CM7" s="139">
        <v>1</v>
      </c>
      <c r="CN7" s="139"/>
      <c r="CO7" s="139"/>
      <c r="CP7" s="140">
        <v>3</v>
      </c>
      <c r="CQ7" s="141">
        <v>333000</v>
      </c>
      <c r="CR7" s="141">
        <v>323000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7"/>
      <c r="C8" s="87"/>
      <c r="D8" s="88"/>
      <c r="E8" s="88"/>
      <c r="F8" s="88"/>
      <c r="G8" s="89"/>
      <c r="H8" s="90"/>
      <c r="I8" s="90"/>
      <c r="J8" s="90"/>
      <c r="K8" s="180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6"/>
      <c r="Z8" s="186"/>
      <c r="AA8" s="186"/>
      <c r="AB8" s="186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81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6"/>
      <c r="Z9" s="186"/>
      <c r="AA9" s="186"/>
      <c r="AB9" s="186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2.808</v>
      </c>
      <c r="B10" s="39"/>
      <c r="C10" s="39"/>
      <c r="D10" s="39"/>
      <c r="E10" s="39"/>
      <c r="F10" s="39"/>
      <c r="G10" s="39"/>
      <c r="H10" s="40" t="s">
        <v>80</v>
      </c>
      <c r="I10" s="40"/>
      <c r="J10" s="40"/>
      <c r="K10" s="182">
        <f>SUM(K6:K9)</f>
        <v>125000</v>
      </c>
      <c r="L10" s="41">
        <f>SUM(L6:L9)</f>
        <v>186</v>
      </c>
      <c r="M10" s="41">
        <f>SUM(M6:M9)</f>
        <v>117</v>
      </c>
      <c r="N10" s="41">
        <f>SUM(N6:N9)</f>
        <v>154</v>
      </c>
      <c r="O10" s="41">
        <f>SUM(O6:O9)</f>
        <v>71</v>
      </c>
      <c r="P10" s="41">
        <f>SUM(P6:P9)</f>
        <v>1</v>
      </c>
      <c r="Q10" s="41">
        <f>SUM(Q6:Q9)</f>
        <v>72</v>
      </c>
      <c r="R10" s="42">
        <f>IFERROR(Q10/N10,"-")</f>
        <v>0.46753246753247</v>
      </c>
      <c r="S10" s="76">
        <f>SUM(S6:S9)</f>
        <v>6</v>
      </c>
      <c r="T10" s="76">
        <f>SUM(T6:T9)</f>
        <v>14</v>
      </c>
      <c r="U10" s="42">
        <f>IFERROR(S10/Q10,"-")</f>
        <v>0.083333333333333</v>
      </c>
      <c r="V10" s="43">
        <f>IFERROR(K10/Q10,"-")</f>
        <v>1736.1111111111</v>
      </c>
      <c r="W10" s="44">
        <f>SUM(W6:W9)</f>
        <v>4</v>
      </c>
      <c r="X10" s="42">
        <f>IFERROR(W10/Q10,"-")</f>
        <v>0.055555555555556</v>
      </c>
      <c r="Y10" s="182">
        <f>SUM(Y6:Y9)</f>
        <v>351000</v>
      </c>
      <c r="Z10" s="182">
        <f>IFERROR(Y10/Q10,"-")</f>
        <v>4875</v>
      </c>
      <c r="AA10" s="182">
        <f>IFERROR(Y10/W10,"-")</f>
        <v>87750</v>
      </c>
      <c r="AB10" s="182">
        <f>Y10-K10</f>
        <v>226000</v>
      </c>
      <c r="AC10" s="45">
        <f>Y10/K10</f>
        <v>2.808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4" t="s">
        <v>4</v>
      </c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5" t="s">
        <v>5</v>
      </c>
      <c r="CL2" s="157" t="s">
        <v>6</v>
      </c>
      <c r="CM2" s="145" t="s">
        <v>7</v>
      </c>
      <c r="CN2" s="146"/>
      <c r="CO2" s="147"/>
    </row>
    <row r="3" spans="1:95" customHeight="1" ht="14.25">
      <c r="A3" s="27" t="s">
        <v>81</v>
      </c>
      <c r="B3" s="38"/>
      <c r="C3" s="38"/>
      <c r="D3" s="38"/>
      <c r="E3" s="38"/>
      <c r="F3" s="71"/>
      <c r="G3" s="55"/>
      <c r="H3" s="55"/>
      <c r="I3" s="143" t="s">
        <v>9</v>
      </c>
      <c r="J3" s="144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8" t="s">
        <v>10</v>
      </c>
      <c r="AA3" s="149"/>
      <c r="AB3" s="149"/>
      <c r="AC3" s="149"/>
      <c r="AD3" s="149"/>
      <c r="AE3" s="149"/>
      <c r="AF3" s="149"/>
      <c r="AG3" s="149"/>
      <c r="AH3" s="149"/>
      <c r="AI3" s="160" t="s">
        <v>11</v>
      </c>
      <c r="AJ3" s="161"/>
      <c r="AK3" s="161"/>
      <c r="AL3" s="161"/>
      <c r="AM3" s="161"/>
      <c r="AN3" s="161"/>
      <c r="AO3" s="161"/>
      <c r="AP3" s="161"/>
      <c r="AQ3" s="162"/>
      <c r="AR3" s="163" t="s">
        <v>12</v>
      </c>
      <c r="AS3" s="164"/>
      <c r="AT3" s="164"/>
      <c r="AU3" s="164"/>
      <c r="AV3" s="164"/>
      <c r="AW3" s="164"/>
      <c r="AX3" s="164"/>
      <c r="AY3" s="164"/>
      <c r="AZ3" s="165"/>
      <c r="BA3" s="166" t="s">
        <v>13</v>
      </c>
      <c r="BB3" s="167"/>
      <c r="BC3" s="167"/>
      <c r="BD3" s="167"/>
      <c r="BE3" s="167"/>
      <c r="BF3" s="167"/>
      <c r="BG3" s="167"/>
      <c r="BH3" s="167"/>
      <c r="BI3" s="168"/>
      <c r="BJ3" s="169" t="s">
        <v>14</v>
      </c>
      <c r="BK3" s="170"/>
      <c r="BL3" s="170"/>
      <c r="BM3" s="170"/>
      <c r="BN3" s="170"/>
      <c r="BO3" s="170"/>
      <c r="BP3" s="170"/>
      <c r="BQ3" s="170"/>
      <c r="BR3" s="171"/>
      <c r="BS3" s="172" t="s">
        <v>15</v>
      </c>
      <c r="BT3" s="173"/>
      <c r="BU3" s="173"/>
      <c r="BV3" s="173"/>
      <c r="BW3" s="173"/>
      <c r="BX3" s="173"/>
      <c r="BY3" s="173"/>
      <c r="BZ3" s="173"/>
      <c r="CA3" s="174"/>
      <c r="CB3" s="175" t="s">
        <v>16</v>
      </c>
      <c r="CC3" s="176"/>
      <c r="CD3" s="176"/>
      <c r="CE3" s="176"/>
      <c r="CF3" s="176"/>
      <c r="CG3" s="176"/>
      <c r="CH3" s="176"/>
      <c r="CI3" s="176"/>
      <c r="CJ3" s="177"/>
      <c r="CK3" s="155"/>
      <c r="CL3" s="158"/>
      <c r="CM3" s="150" t="s">
        <v>17</v>
      </c>
      <c r="CN3" s="151"/>
      <c r="CO3" s="152" t="s">
        <v>18</v>
      </c>
    </row>
    <row r="4" spans="1:95">
      <c r="A4" s="26"/>
      <c r="B4" s="7" t="s">
        <v>19</v>
      </c>
      <c r="C4" s="7" t="s">
        <v>20</v>
      </c>
      <c r="D4" s="7" t="s">
        <v>82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6"/>
      <c r="CL4" s="159"/>
      <c r="CM4" s="52" t="s">
        <v>55</v>
      </c>
      <c r="CN4" s="52" t="s">
        <v>56</v>
      </c>
      <c r="CO4" s="153"/>
    </row>
    <row r="5" spans="1:95">
      <c r="A5" s="19"/>
      <c r="B5" s="28"/>
      <c r="C5" s="28"/>
      <c r="D5" s="26"/>
      <c r="E5" s="26"/>
      <c r="F5" s="26"/>
      <c r="G5" s="35"/>
      <c r="H5" s="178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3"/>
      <c r="U5" s="183"/>
      <c r="V5" s="183"/>
      <c r="W5" s="183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2.7921669809136</v>
      </c>
      <c r="B6" s="187" t="s">
        <v>83</v>
      </c>
      <c r="C6" s="187" t="s">
        <v>84</v>
      </c>
      <c r="D6" s="187"/>
      <c r="E6" s="187"/>
      <c r="F6" s="90" t="s">
        <v>85</v>
      </c>
      <c r="G6" s="90" t="s">
        <v>86</v>
      </c>
      <c r="H6" s="179">
        <v>1511550</v>
      </c>
      <c r="I6" s="79">
        <v>2723</v>
      </c>
      <c r="J6" s="79">
        <v>0</v>
      </c>
      <c r="K6" s="79">
        <v>41300</v>
      </c>
      <c r="L6" s="93">
        <v>649</v>
      </c>
      <c r="M6" s="80">
        <f>IFERROR(L6/K6,"-")</f>
        <v>0.015714285714286</v>
      </c>
      <c r="N6" s="79">
        <v>40</v>
      </c>
      <c r="O6" s="79">
        <v>260</v>
      </c>
      <c r="P6" s="80">
        <f>IFERROR(N6/(L6),"-")</f>
        <v>0.061633281972265</v>
      </c>
      <c r="Q6" s="81">
        <f>IFERROR(H6/SUM(L6:L6),"-")</f>
        <v>2329.0446841294</v>
      </c>
      <c r="R6" s="82">
        <v>98</v>
      </c>
      <c r="S6" s="80">
        <f>IF(L6=0,"-",R6/L6)</f>
        <v>0.15100154083205</v>
      </c>
      <c r="T6" s="184">
        <v>4220500</v>
      </c>
      <c r="U6" s="185">
        <f>IFERROR(T6/L6,"-")</f>
        <v>6503.0816640986</v>
      </c>
      <c r="V6" s="185">
        <f>IFERROR(T6/R6,"-")</f>
        <v>43066.326530612</v>
      </c>
      <c r="W6" s="179">
        <f>SUM(T6:T6)-SUM(H6:H6)</f>
        <v>2708950</v>
      </c>
      <c r="X6" s="83">
        <f>SUM(T6:T6)/SUM(H6:H6)</f>
        <v>2.7921669809136</v>
      </c>
      <c r="Y6" s="77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>
        <f>IF(L6=0,"",IF(AI6=0,"",(AI6/L6)))</f>
        <v>0</v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>
        <v>5</v>
      </c>
      <c r="AS6" s="107">
        <f>IF(L6=0,"",IF(AR6=0,"",(AR6/L6)))</f>
        <v>0.0077041602465331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18</v>
      </c>
      <c r="BB6" s="113">
        <f>IF(L6=0,"",IF(BA6=0,"",(BA6/L6)))</f>
        <v>0.027734976887519</v>
      </c>
      <c r="BC6" s="112">
        <v>1</v>
      </c>
      <c r="BD6" s="114">
        <f>IFERROR(BC6/BA6,"-")</f>
        <v>0.055555555555556</v>
      </c>
      <c r="BE6" s="115">
        <v>5000</v>
      </c>
      <c r="BF6" s="116">
        <f>IFERROR(BE6/BA6,"-")</f>
        <v>277.77777777778</v>
      </c>
      <c r="BG6" s="117">
        <v>1</v>
      </c>
      <c r="BH6" s="117"/>
      <c r="BI6" s="117"/>
      <c r="BJ6" s="119">
        <v>251</v>
      </c>
      <c r="BK6" s="120">
        <f>IF(L6=0,"",IF(BJ6=0,"",(BJ6/L6)))</f>
        <v>0.38674884437596</v>
      </c>
      <c r="BL6" s="121">
        <v>29</v>
      </c>
      <c r="BM6" s="122">
        <f>IFERROR(BL6/BJ6,"-")</f>
        <v>0.11553784860558</v>
      </c>
      <c r="BN6" s="123">
        <v>655000</v>
      </c>
      <c r="BO6" s="124">
        <f>IFERROR(BN6/BJ6,"-")</f>
        <v>2609.561752988</v>
      </c>
      <c r="BP6" s="125">
        <v>19</v>
      </c>
      <c r="BQ6" s="125">
        <v>3</v>
      </c>
      <c r="BR6" s="125">
        <v>7</v>
      </c>
      <c r="BS6" s="126">
        <v>294</v>
      </c>
      <c r="BT6" s="127">
        <f>IF(L6=0,"",IF(BS6=0,"",(BS6/L6)))</f>
        <v>0.45300462249615</v>
      </c>
      <c r="BU6" s="128">
        <v>48</v>
      </c>
      <c r="BV6" s="129">
        <f>IFERROR(BU6/BS6,"-")</f>
        <v>0.16326530612245</v>
      </c>
      <c r="BW6" s="130">
        <v>2474500</v>
      </c>
      <c r="BX6" s="131">
        <f>IFERROR(BW6/BS6,"-")</f>
        <v>8416.6666666667</v>
      </c>
      <c r="BY6" s="132">
        <v>16</v>
      </c>
      <c r="BZ6" s="132">
        <v>11</v>
      </c>
      <c r="CA6" s="132">
        <v>21</v>
      </c>
      <c r="CB6" s="133">
        <v>81</v>
      </c>
      <c r="CC6" s="134">
        <f>IF(L6=0,"",IF(CB6=0,"",(CB6/L6)))</f>
        <v>0.12480739599384</v>
      </c>
      <c r="CD6" s="135">
        <v>20</v>
      </c>
      <c r="CE6" s="136">
        <f>IFERROR(CD6/CB6,"-")</f>
        <v>0.24691358024691</v>
      </c>
      <c r="CF6" s="137">
        <v>1086000</v>
      </c>
      <c r="CG6" s="138">
        <f>IFERROR(CF6/CB6,"-")</f>
        <v>13407.407407407</v>
      </c>
      <c r="CH6" s="139">
        <v>6</v>
      </c>
      <c r="CI6" s="139">
        <v>3</v>
      </c>
      <c r="CJ6" s="139">
        <v>11</v>
      </c>
      <c r="CK6" s="140">
        <v>98</v>
      </c>
      <c r="CL6" s="141">
        <v>4220500</v>
      </c>
      <c r="CM6" s="141">
        <v>583000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7" t="s">
        <v>87</v>
      </c>
      <c r="C7" s="187" t="s">
        <v>84</v>
      </c>
      <c r="D7" s="187"/>
      <c r="E7" s="187"/>
      <c r="F7" s="90" t="s">
        <v>88</v>
      </c>
      <c r="G7" s="90" t="s">
        <v>86</v>
      </c>
      <c r="H7" s="179">
        <v>0</v>
      </c>
      <c r="I7" s="79">
        <v>1</v>
      </c>
      <c r="J7" s="79">
        <v>0</v>
      </c>
      <c r="K7" s="79">
        <v>5</v>
      </c>
      <c r="L7" s="93">
        <v>0</v>
      </c>
      <c r="M7" s="80">
        <f>IFERROR(L7/K7,"-")</f>
        <v>0</v>
      </c>
      <c r="N7" s="79">
        <v>0</v>
      </c>
      <c r="O7" s="79">
        <v>0</v>
      </c>
      <c r="P7" s="80" t="str">
        <f>IFERROR(N7/(L7),"-")</f>
        <v>-</v>
      </c>
      <c r="Q7" s="81" t="str">
        <f>IFERROR(H7/SUM(L7:L7),"-")</f>
        <v>-</v>
      </c>
      <c r="R7" s="82">
        <v>0</v>
      </c>
      <c r="S7" s="80" t="str">
        <f>IF(L7=0,"-",R7/L7)</f>
        <v>-</v>
      </c>
      <c r="T7" s="184"/>
      <c r="U7" s="185" t="str">
        <f>IFERROR(T7/L7,"-")</f>
        <v>-</v>
      </c>
      <c r="V7" s="185" t="str">
        <f>IFERROR(T7/R7,"-")</f>
        <v>-</v>
      </c>
      <c r="W7" s="179">
        <f>SUM(T7:T7)-SUM(H7:H7)</f>
        <v>0</v>
      </c>
      <c r="X7" s="83" t="str">
        <f>SUM(T7:T7)/SUM(H7:H7)</f>
        <v>0</v>
      </c>
      <c r="Y7" s="77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7"/>
      <c r="C8" s="87"/>
      <c r="D8" s="88"/>
      <c r="E8" s="89"/>
      <c r="F8" s="90"/>
      <c r="G8" s="90"/>
      <c r="H8" s="180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6"/>
      <c r="U8" s="186"/>
      <c r="V8" s="186"/>
      <c r="W8" s="186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81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6"/>
      <c r="U9" s="186"/>
      <c r="V9" s="186"/>
      <c r="W9" s="186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89</v>
      </c>
      <c r="G10" s="40"/>
      <c r="H10" s="182"/>
      <c r="I10" s="41">
        <f>SUM(I6:I9)</f>
        <v>2724</v>
      </c>
      <c r="J10" s="41">
        <f>SUM(J6:J9)</f>
        <v>0</v>
      </c>
      <c r="K10" s="41">
        <f>SUM(K6:K9)</f>
        <v>41305</v>
      </c>
      <c r="L10" s="41">
        <f>SUM(L6:L9)</f>
        <v>649</v>
      </c>
      <c r="M10" s="42">
        <f>IFERROR(L10/K10,"-")</f>
        <v>0.015712383488682</v>
      </c>
      <c r="N10" s="76">
        <f>SUM(N6:N9)</f>
        <v>40</v>
      </c>
      <c r="O10" s="76">
        <f>SUM(O6:O9)</f>
        <v>260</v>
      </c>
      <c r="P10" s="42">
        <f>IFERROR(N10/L10,"-")</f>
        <v>0.061633281972265</v>
      </c>
      <c r="Q10" s="43">
        <f>IFERROR(H10/L10,"-")</f>
        <v>0</v>
      </c>
      <c r="R10" s="44">
        <f>SUM(R6:R9)</f>
        <v>98</v>
      </c>
      <c r="S10" s="42">
        <f>IFERROR(R10/L10,"-")</f>
        <v>0.15100154083205</v>
      </c>
      <c r="T10" s="182">
        <f>SUM(T6:T9)</f>
        <v>4220500</v>
      </c>
      <c r="U10" s="182">
        <f>IFERROR(T10/L10,"-")</f>
        <v>6503.0816640986</v>
      </c>
      <c r="V10" s="182">
        <f>IFERROR(T10/R10,"-")</f>
        <v>43066.326530612</v>
      </c>
      <c r="W10" s="182">
        <f>T10-H10</f>
        <v>4220500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