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<sst xmlns="http://schemas.openxmlformats.org/spreadsheetml/2006/main" uniqueCount="125">
  <si>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</si>
  <si>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</si>
  <si>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</si>
  <si>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</si>
  <si>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</si>
  <si>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</si>
  <si>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</si>
  <si>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</si>
  <si>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</si>
  <si>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</si>
  <si>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</si>
  <si>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</si>
  <si>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</si>
  <si>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</si>
  <si>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</si>
  <si>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</si>
  <si>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</si>
  <si>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</si>
  <si>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</si>
  <si>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</si>
  <si>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</si>
  <si>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</si>
  <si>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</si>
  <si>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</si>
  <si>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</si>
  <si>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</si>
  <si>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</si>
  <si>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</si>
  <si>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</si>
  <si>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</si>
  <si>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</si>
  <si>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</si>
  <si>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</si>
  <si>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</si>
  <si>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</si>
  <si>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</si>
  <si>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</si>
  <si>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</si>
  <si>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</si>
  <si>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</si>
  <si>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</si>
  <si>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</si>
  <si>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</si>
  <si>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</si>
  <si>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</si>
  <si>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</si>
  <si>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</si>
  <si>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</si>
  <si>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</si>
  <si>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</si>
  <si>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</si>
  <si>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</si>
  <si>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</si>
  <si>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</si>
  <si>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</si>
  <si>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</si>
  <si>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</si>
  <si>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ln_sn007</t>
  </si>
  <si>
    <t>インターカラー</t>
  </si>
  <si>
    <t>いろいろな疑問版(LINEver)（塩見彩）</t>
  </si>
  <si>
    <t>登録すればわかります</t>
  </si>
  <si>
    <t>line</t>
  </si>
  <si>
    <t>スポーツ報知関東</t>
  </si>
  <si>
    <t>半2段つかみ10段保証</t>
  </si>
  <si>
    <t>10段保証</t>
  </si>
  <si>
    <t>sd2120</t>
  </si>
  <si>
    <t>空電</t>
  </si>
  <si>
    <t>ln_sn008</t>
  </si>
  <si>
    <t>右女9版(ヘスティア)(LINEver)（塩見彩）</t>
  </si>
  <si>
    <t>学生いませんギャルもいません熟女熟女熟女熟女(LINEver)</t>
  </si>
  <si>
    <t>sd2121</t>
  </si>
  <si>
    <t>ln_sn009</t>
  </si>
  <si>
    <t>グラフ版(LINEver)（塩見彩）</t>
  </si>
  <si>
    <t>LINE交換の成功率が高い</t>
  </si>
  <si>
    <t>sd2122</t>
  </si>
  <si>
    <t>ln_sn010</t>
  </si>
  <si>
    <t>再婚&amp;理解者版(LINEver)（塩見彩）</t>
  </si>
  <si>
    <t>再婚&amp;理解者(LINEver)</t>
  </si>
  <si>
    <t>sd2123</t>
  </si>
  <si>
    <t>ln_sn011</t>
  </si>
  <si>
    <t>デリヘル版3(LINEver)（塩見彩）</t>
  </si>
  <si>
    <t>LINEで出会いリクルート70歳まで応募可</t>
  </si>
  <si>
    <t>サンスポ関東</t>
  </si>
  <si>
    <t>1C終面全5段</t>
  </si>
  <si>
    <t>12月17日(日)</t>
  </si>
  <si>
    <t>sd2124</t>
  </si>
  <si>
    <t>ln_sn012</t>
  </si>
  <si>
    <t>老人ホーム版(LINEver)（塩見彩）</t>
  </si>
  <si>
    <t>お相手待ちの女性が出ました(LINEver)</t>
  </si>
  <si>
    <t>サンスポ関西</t>
  </si>
  <si>
    <t>12月02日(土)</t>
  </si>
  <si>
    <t>sd2125</t>
  </si>
  <si>
    <t>新聞 TOTAL</t>
  </si>
  <si>
    <t>●雑誌 広告</t>
  </si>
  <si>
    <t>ln_sn005</t>
  </si>
  <si>
    <t>扶桑社</t>
  </si>
  <si>
    <t>（塩見彩）</t>
  </si>
  <si>
    <t>60歳を過ぎたら、素敵なパートナーと第二の人生を始めましょう(LINEver)</t>
  </si>
  <si>
    <t>Tvnavi</t>
  </si>
  <si>
    <t>(月間Tvnavi)①</t>
  </si>
  <si>
    <t>12月15日(金)</t>
  </si>
  <si>
    <t>dz142</t>
  </si>
  <si>
    <t>ln_sn006</t>
  </si>
  <si>
    <t>女性の割合が高いから、あなたの理想の女性が見つかる(LINEver)</t>
  </si>
  <si>
    <t>dz143</t>
  </si>
  <si>
    <t>ht391</t>
  </si>
  <si>
    <t>lp02</t>
  </si>
  <si>
    <t>おまとめパック</t>
  </si>
  <si>
    <t>12月01日(金)</t>
  </si>
  <si>
    <t>ht392</t>
  </si>
  <si>
    <t>ht393</t>
  </si>
  <si>
    <t>ln_tk001</t>
  </si>
  <si>
    <t>ht394</t>
  </si>
  <si>
    <t>ht395</t>
  </si>
  <si>
    <t>ht396</t>
  </si>
  <si>
    <t>雑誌 TOTAL</t>
  </si>
  <si>
    <t>●リスティング 広告</t>
  </si>
  <si>
    <t>UA</t>
  </si>
  <si>
    <t>adyd</t>
  </si>
  <si>
    <t>ADIT</t>
  </si>
  <si>
    <t>YDN（ディスプレイ広告）</t>
  </si>
  <si>
    <t>12/1～12/31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</si>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</sst>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0.40384615384615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260000</v>
      </c>
      <c r="L6" s="79">
        <v>0</v>
      </c>
      <c r="M6" s="79">
        <v>0</v>
      </c>
      <c r="N6" s="79">
        <v>0</v>
      </c>
      <c r="O6" s="88">
        <v>5</v>
      </c>
      <c r="P6" s="89">
        <v>0</v>
      </c>
      <c r="Q6" s="90">
        <f>O6+P6</f>
        <v>5</v>
      </c>
      <c r="R6" s="80" t="str">
        <f>IFERROR(Q6/N6,"-")</f>
        <v>-</v>
      </c>
      <c r="S6" s="79">
        <v>1</v>
      </c>
      <c r="T6" s="79">
        <v>1</v>
      </c>
      <c r="U6" s="80">
        <f>IFERROR(T6/(Q6),"-")</f>
        <v>0.2</v>
      </c>
      <c r="V6" s="81">
        <f>IFERROR(K6/SUM(Q6:Q13),"-")</f>
        <v>12380.952380952</v>
      </c>
      <c r="W6" s="82">
        <v>1</v>
      </c>
      <c r="X6" s="80">
        <f>IF(Q6=0,"-",W6/Q6)</f>
        <v>0.2</v>
      </c>
      <c r="Y6" s="181">
        <v>105000</v>
      </c>
      <c r="Z6" s="182">
        <f>IFERROR(Y6/Q6,"-")</f>
        <v>21000</v>
      </c>
      <c r="AA6" s="182">
        <f>IFERROR(Y6/W6,"-")</f>
        <v>105000</v>
      </c>
      <c r="AB6" s="176">
        <f>SUM(Y6:Y13)-SUM(K6:K13)</f>
        <v>-155000</v>
      </c>
      <c r="AC6" s="83">
        <f>SUM(Y6:Y13)/SUM(K6:K13)</f>
        <v>0.40384615384615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3</v>
      </c>
      <c r="BP6" s="117">
        <f>IF(Q6=0,"",IF(BO6=0,"",(BO6/Q6)))</f>
        <v>0.6</v>
      </c>
      <c r="BQ6" s="118">
        <v>1</v>
      </c>
      <c r="BR6" s="119">
        <f>IFERROR(BQ6/BO6,"-")</f>
        <v>0.33333333333333</v>
      </c>
      <c r="BS6" s="120">
        <v>105000</v>
      </c>
      <c r="BT6" s="121">
        <f>IFERROR(BS6/BO6,"-")</f>
        <v>35000</v>
      </c>
      <c r="BU6" s="122"/>
      <c r="BV6" s="122"/>
      <c r="BW6" s="122">
        <v>1</v>
      </c>
      <c r="BX6" s="123">
        <v>2</v>
      </c>
      <c r="BY6" s="124">
        <f>IF(Q6=0,"",IF(BX6=0,"",(BX6/Q6)))</f>
        <v>0.4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105000</v>
      </c>
      <c r="CR6" s="138">
        <v>105000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14</v>
      </c>
      <c r="M7" s="79">
        <v>4</v>
      </c>
      <c r="N7" s="79">
        <v>2</v>
      </c>
      <c r="O7" s="88">
        <v>1</v>
      </c>
      <c r="P7" s="89">
        <v>0</v>
      </c>
      <c r="Q7" s="90">
        <f>O7+P7</f>
        <v>1</v>
      </c>
      <c r="R7" s="80">
        <f>IFERROR(Q7/N7,"-")</f>
        <v>0.5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1</v>
      </c>
      <c r="CH7" s="131">
        <f>IF(Q7=0,"",IF(CG7=0,"",(CG7/Q7)))</f>
        <v>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/>
      <c r="I8" s="87" t="s">
        <v>63</v>
      </c>
      <c r="J8" s="87"/>
      <c r="K8" s="176"/>
      <c r="L8" s="79">
        <v>0</v>
      </c>
      <c r="M8" s="79">
        <v>0</v>
      </c>
      <c r="N8" s="79">
        <v>0</v>
      </c>
      <c r="O8" s="88">
        <v>8</v>
      </c>
      <c r="P8" s="89">
        <v>1</v>
      </c>
      <c r="Q8" s="90">
        <f>O8+P8</f>
        <v>9</v>
      </c>
      <c r="R8" s="80" t="str">
        <f>IFERROR(Q8/N8,"-")</f>
        <v>-</v>
      </c>
      <c r="S8" s="79">
        <v>0</v>
      </c>
      <c r="T8" s="79">
        <v>1</v>
      </c>
      <c r="U8" s="80">
        <f>IFERROR(T8/(Q8),"-")</f>
        <v>0.11111111111111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5</v>
      </c>
      <c r="AX8" s="104">
        <f>IF(Q8=0,"",IF(AW8=0,"",(AW8/Q8)))</f>
        <v>0.55555555555556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0.44444444444444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10</v>
      </c>
      <c r="M9" s="79">
        <v>8</v>
      </c>
      <c r="N9" s="79">
        <v>1</v>
      </c>
      <c r="O9" s="88">
        <v>1</v>
      </c>
      <c r="P9" s="89">
        <v>0</v>
      </c>
      <c r="Q9" s="90">
        <f>O9+P9</f>
        <v>1</v>
      </c>
      <c r="R9" s="80">
        <f>IFERROR(Q9/N9,"-")</f>
        <v>1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/>
      <c r="I10" s="87" t="s">
        <v>63</v>
      </c>
      <c r="J10" s="87"/>
      <c r="K10" s="176"/>
      <c r="L10" s="79">
        <v>0</v>
      </c>
      <c r="M10" s="79">
        <v>0</v>
      </c>
      <c r="N10" s="79">
        <v>0</v>
      </c>
      <c r="O10" s="88">
        <v>1</v>
      </c>
      <c r="P10" s="89">
        <v>0</v>
      </c>
      <c r="Q10" s="90">
        <f>O10+P10</f>
        <v>1</v>
      </c>
      <c r="R10" s="80" t="str">
        <f>IFERROR(Q10/N10,"-")</f>
        <v>-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74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25</v>
      </c>
      <c r="M11" s="79">
        <v>7</v>
      </c>
      <c r="N11" s="79">
        <v>4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75</v>
      </c>
      <c r="C12" s="184" t="s">
        <v>58</v>
      </c>
      <c r="D12" s="184"/>
      <c r="E12" s="184" t="s">
        <v>76</v>
      </c>
      <c r="F12" s="184" t="s">
        <v>77</v>
      </c>
      <c r="G12" s="184" t="s">
        <v>61</v>
      </c>
      <c r="H12" s="87"/>
      <c r="I12" s="87" t="s">
        <v>63</v>
      </c>
      <c r="J12" s="87"/>
      <c r="K12" s="176"/>
      <c r="L12" s="79">
        <v>0</v>
      </c>
      <c r="M12" s="79">
        <v>0</v>
      </c>
      <c r="N12" s="79">
        <v>0</v>
      </c>
      <c r="O12" s="88">
        <v>3</v>
      </c>
      <c r="P12" s="89">
        <v>0</v>
      </c>
      <c r="Q12" s="90">
        <f>O12+P12</f>
        <v>3</v>
      </c>
      <c r="R12" s="80" t="str">
        <f>IFERROR(Q12/N12,"-")</f>
        <v>-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2</v>
      </c>
      <c r="BY12" s="124">
        <f>IF(Q12=0,"",IF(BX12=0,"",(BX12/Q12)))</f>
        <v>0.66666666666667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0.33333333333333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78</v>
      </c>
      <c r="C13" s="184" t="s">
        <v>58</v>
      </c>
      <c r="D13" s="184"/>
      <c r="E13" s="184" t="s">
        <v>76</v>
      </c>
      <c r="F13" s="184" t="s">
        <v>77</v>
      </c>
      <c r="G13" s="184" t="s">
        <v>66</v>
      </c>
      <c r="H13" s="87"/>
      <c r="I13" s="87"/>
      <c r="J13" s="87"/>
      <c r="K13" s="176"/>
      <c r="L13" s="79">
        <v>16</v>
      </c>
      <c r="M13" s="79">
        <v>13</v>
      </c>
      <c r="N13" s="79">
        <v>2</v>
      </c>
      <c r="O13" s="88">
        <v>1</v>
      </c>
      <c r="P13" s="89">
        <v>0</v>
      </c>
      <c r="Q13" s="90">
        <f>O13+P13</f>
        <v>1</v>
      </c>
      <c r="R13" s="80">
        <f>IFERROR(Q13/N13,"-")</f>
        <v>0.5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</v>
      </c>
      <c r="B14" s="184" t="s">
        <v>79</v>
      </c>
      <c r="C14" s="184" t="s">
        <v>58</v>
      </c>
      <c r="D14" s="184"/>
      <c r="E14" s="184" t="s">
        <v>80</v>
      </c>
      <c r="F14" s="184" t="s">
        <v>81</v>
      </c>
      <c r="G14" s="184" t="s">
        <v>61</v>
      </c>
      <c r="H14" s="87" t="s">
        <v>82</v>
      </c>
      <c r="I14" s="87" t="s">
        <v>83</v>
      </c>
      <c r="J14" s="185" t="s">
        <v>84</v>
      </c>
      <c r="K14" s="176">
        <v>150000</v>
      </c>
      <c r="L14" s="79">
        <v>0</v>
      </c>
      <c r="M14" s="79">
        <v>0</v>
      </c>
      <c r="N14" s="79">
        <v>0</v>
      </c>
      <c r="O14" s="88">
        <v>8</v>
      </c>
      <c r="P14" s="89">
        <v>0</v>
      </c>
      <c r="Q14" s="90">
        <f>O14+P14</f>
        <v>8</v>
      </c>
      <c r="R14" s="80" t="str">
        <f>IFERROR(Q14/N14,"-")</f>
        <v>-</v>
      </c>
      <c r="S14" s="79">
        <v>0</v>
      </c>
      <c r="T14" s="79">
        <v>1</v>
      </c>
      <c r="U14" s="80">
        <f>IFERROR(T14/(Q14),"-")</f>
        <v>0.125</v>
      </c>
      <c r="V14" s="81">
        <f>IFERROR(K14/SUM(Q14:Q15),"-")</f>
        <v>11538.461538462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-150000</v>
      </c>
      <c r="AC14" s="83">
        <f>SUM(Y14:Y15)/SUM(K14:K15)</f>
        <v>0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80</v>
      </c>
      <c r="F15" s="184" t="s">
        <v>81</v>
      </c>
      <c r="G15" s="184" t="s">
        <v>66</v>
      </c>
      <c r="H15" s="87"/>
      <c r="I15" s="87"/>
      <c r="J15" s="87"/>
      <c r="K15" s="176"/>
      <c r="L15" s="79">
        <v>13</v>
      </c>
      <c r="M15" s="79">
        <v>11</v>
      </c>
      <c r="N15" s="79">
        <v>7</v>
      </c>
      <c r="O15" s="88">
        <v>5</v>
      </c>
      <c r="P15" s="89">
        <v>0</v>
      </c>
      <c r="Q15" s="90">
        <f>O15+P15</f>
        <v>5</v>
      </c>
      <c r="R15" s="80">
        <f>IFERROR(Q15/N15,"-")</f>
        <v>0.71428571428571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0.4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0.4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0.02</v>
      </c>
      <c r="B16" s="184" t="s">
        <v>86</v>
      </c>
      <c r="C16" s="184" t="s">
        <v>58</v>
      </c>
      <c r="D16" s="184"/>
      <c r="E16" s="184" t="s">
        <v>87</v>
      </c>
      <c r="F16" s="184" t="s">
        <v>88</v>
      </c>
      <c r="G16" s="184" t="s">
        <v>61</v>
      </c>
      <c r="H16" s="87" t="s">
        <v>89</v>
      </c>
      <c r="I16" s="87" t="s">
        <v>83</v>
      </c>
      <c r="J16" s="186" t="s">
        <v>90</v>
      </c>
      <c r="K16" s="176">
        <v>150000</v>
      </c>
      <c r="L16" s="79">
        <v>0</v>
      </c>
      <c r="M16" s="79">
        <v>0</v>
      </c>
      <c r="N16" s="79">
        <v>0</v>
      </c>
      <c r="O16" s="88">
        <v>16</v>
      </c>
      <c r="P16" s="89">
        <v>0</v>
      </c>
      <c r="Q16" s="90">
        <f>O16+P16</f>
        <v>16</v>
      </c>
      <c r="R16" s="80" t="str">
        <f>IFERROR(Q16/N16,"-")</f>
        <v>-</v>
      </c>
      <c r="S16" s="79">
        <v>1</v>
      </c>
      <c r="T16" s="79">
        <v>0</v>
      </c>
      <c r="U16" s="80">
        <f>IFERROR(T16/(Q16),"-")</f>
        <v>0</v>
      </c>
      <c r="V16" s="81">
        <f>IFERROR(K16/SUM(Q16:Q17),"-")</f>
        <v>7142.8571428571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-147000</v>
      </c>
      <c r="AC16" s="83">
        <f>SUM(Y16:Y17)/SUM(K16:K17)</f>
        <v>0.02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0.0625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0.125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4</v>
      </c>
      <c r="BP16" s="117">
        <f>IF(Q16=0,"",IF(BO16=0,"",(BO16/Q16)))</f>
        <v>0.25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6</v>
      </c>
      <c r="BY16" s="124">
        <f>IF(Q16=0,"",IF(BX16=0,"",(BX16/Q16)))</f>
        <v>0.375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3</v>
      </c>
      <c r="CH16" s="131">
        <f>IF(Q16=0,"",IF(CG16=0,"",(CG16/Q16)))</f>
        <v>0.1875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87</v>
      </c>
      <c r="F17" s="184" t="s">
        <v>88</v>
      </c>
      <c r="G17" s="184" t="s">
        <v>66</v>
      </c>
      <c r="H17" s="87"/>
      <c r="I17" s="87"/>
      <c r="J17" s="87"/>
      <c r="K17" s="176"/>
      <c r="L17" s="79">
        <v>44</v>
      </c>
      <c r="M17" s="79">
        <v>18</v>
      </c>
      <c r="N17" s="79">
        <v>19</v>
      </c>
      <c r="O17" s="88">
        <v>5</v>
      </c>
      <c r="P17" s="89">
        <v>0</v>
      </c>
      <c r="Q17" s="90">
        <f>O17+P17</f>
        <v>5</v>
      </c>
      <c r="R17" s="80">
        <f>IFERROR(Q17/N17,"-")</f>
        <v>0.26315789473684</v>
      </c>
      <c r="S17" s="79">
        <v>0</v>
      </c>
      <c r="T17" s="79">
        <v>1</v>
      </c>
      <c r="U17" s="80">
        <f>IFERROR(T17/(Q17),"-")</f>
        <v>0.2</v>
      </c>
      <c r="V17" s="81"/>
      <c r="W17" s="82">
        <v>1</v>
      </c>
      <c r="X17" s="80">
        <f>IF(Q17=0,"-",W17/Q17)</f>
        <v>0.2</v>
      </c>
      <c r="Y17" s="181">
        <v>3000</v>
      </c>
      <c r="Z17" s="182">
        <f>IFERROR(Y17/Q17,"-")</f>
        <v>600</v>
      </c>
      <c r="AA17" s="182">
        <f>IFERROR(Y17/W17,"-")</f>
        <v>3000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0.2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0.2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3</v>
      </c>
      <c r="CH17" s="131">
        <f>IF(Q17=0,"",IF(CG17=0,"",(CG17/Q17)))</f>
        <v>0.6</v>
      </c>
      <c r="CI17" s="132">
        <v>1</v>
      </c>
      <c r="CJ17" s="133">
        <f>IFERROR(CI17/CG17,"-")</f>
        <v>0.33333333333333</v>
      </c>
      <c r="CK17" s="134">
        <v>3000</v>
      </c>
      <c r="CL17" s="135">
        <f>IFERROR(CK17/CG17,"-")</f>
        <v>1000</v>
      </c>
      <c r="CM17" s="136">
        <v>1</v>
      </c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0.19285714285714</v>
      </c>
      <c r="B20" s="39"/>
      <c r="C20" s="39"/>
      <c r="D20" s="39"/>
      <c r="E20" s="39"/>
      <c r="F20" s="39"/>
      <c r="G20" s="39"/>
      <c r="H20" s="40" t="s">
        <v>92</v>
      </c>
      <c r="I20" s="40"/>
      <c r="J20" s="40"/>
      <c r="K20" s="179">
        <f>SUM(K6:K19)</f>
        <v>560000</v>
      </c>
      <c r="L20" s="41">
        <f>SUM(L6:L19)</f>
        <v>122</v>
      </c>
      <c r="M20" s="41">
        <f>SUM(M6:M19)</f>
        <v>61</v>
      </c>
      <c r="N20" s="41">
        <f>SUM(N6:N19)</f>
        <v>35</v>
      </c>
      <c r="O20" s="41">
        <f>SUM(O6:O19)</f>
        <v>54</v>
      </c>
      <c r="P20" s="41">
        <f>SUM(P6:P19)</f>
        <v>1</v>
      </c>
      <c r="Q20" s="41">
        <f>SUM(Q6:Q19)</f>
        <v>55</v>
      </c>
      <c r="R20" s="42">
        <f>IFERROR(Q20/N20,"-")</f>
        <v>1.5714285714286</v>
      </c>
      <c r="S20" s="76">
        <f>SUM(S6:S19)</f>
        <v>2</v>
      </c>
      <c r="T20" s="76">
        <f>SUM(T6:T19)</f>
        <v>4</v>
      </c>
      <c r="U20" s="42">
        <f>IFERROR(S20/Q20,"-")</f>
        <v>0.036363636363636</v>
      </c>
      <c r="V20" s="43">
        <f>IFERROR(K20/Q20,"-")</f>
        <v>10181.818181818</v>
      </c>
      <c r="W20" s="44">
        <f>SUM(W6:W19)</f>
        <v>2</v>
      </c>
      <c r="X20" s="42">
        <f>IFERROR(W20/Q20,"-")</f>
        <v>0.036363636363636</v>
      </c>
      <c r="Y20" s="179">
        <f>SUM(Y6:Y19)</f>
        <v>108000</v>
      </c>
      <c r="Z20" s="179">
        <f>IFERROR(Y20/Q20,"-")</f>
        <v>1963.6363636364</v>
      </c>
      <c r="AA20" s="179">
        <f>IFERROR(Y20/W20,"-")</f>
        <v>54000</v>
      </c>
      <c r="AB20" s="179">
        <f>Y20-K20</f>
        <v>-452000</v>
      </c>
      <c r="AC20" s="45">
        <f>Y20/K20</f>
        <v>0.19285714285714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3"/>
    <mergeCell ref="K6:K13"/>
    <mergeCell ref="V6:V13"/>
    <mergeCell ref="AB6:AB13"/>
    <mergeCell ref="AC6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93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0.104</v>
      </c>
      <c r="B6" s="184" t="s">
        <v>94</v>
      </c>
      <c r="C6" s="184" t="s">
        <v>58</v>
      </c>
      <c r="D6" s="184" t="s">
        <v>95</v>
      </c>
      <c r="E6" s="184" t="s">
        <v>96</v>
      </c>
      <c r="F6" s="184" t="s">
        <v>97</v>
      </c>
      <c r="G6" s="184" t="s">
        <v>61</v>
      </c>
      <c r="H6" s="87" t="s">
        <v>98</v>
      </c>
      <c r="I6" s="87" t="s">
        <v>99</v>
      </c>
      <c r="J6" s="87" t="s">
        <v>100</v>
      </c>
      <c r="K6" s="176">
        <v>250000</v>
      </c>
      <c r="L6" s="79">
        <v>0</v>
      </c>
      <c r="M6" s="79">
        <v>0</v>
      </c>
      <c r="N6" s="79">
        <v>0</v>
      </c>
      <c r="O6" s="88">
        <v>9</v>
      </c>
      <c r="P6" s="89">
        <v>0</v>
      </c>
      <c r="Q6" s="90">
        <f>O6+P6</f>
        <v>9</v>
      </c>
      <c r="R6" s="80" t="str">
        <f>IFERROR(Q6/N6,"-")</f>
        <v>-</v>
      </c>
      <c r="S6" s="79">
        <v>0</v>
      </c>
      <c r="T6" s="79">
        <v>4</v>
      </c>
      <c r="U6" s="80">
        <f>IFERROR(T6/(Q6),"-")</f>
        <v>0.44444444444444</v>
      </c>
      <c r="V6" s="81">
        <f>IFERROR(K6/SUM(Q6:Q9),"-")</f>
        <v>17857.142857143</v>
      </c>
      <c r="W6" s="82">
        <v>2</v>
      </c>
      <c r="X6" s="80">
        <f>IF(Q6=0,"-",W6/Q6)</f>
        <v>0.22222222222222</v>
      </c>
      <c r="Y6" s="181">
        <v>21000</v>
      </c>
      <c r="Z6" s="182">
        <f>IFERROR(Y6/Q6,"-")</f>
        <v>2333.3333333333</v>
      </c>
      <c r="AA6" s="182">
        <f>IFERROR(Y6/W6,"-")</f>
        <v>10500</v>
      </c>
      <c r="AB6" s="176">
        <f>SUM(Y6:Y9)-SUM(K6:K9)</f>
        <v>-224000</v>
      </c>
      <c r="AC6" s="83">
        <f>SUM(Y6:Y9)/SUM(K6:K9)</f>
        <v>0.104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0.22222222222222</v>
      </c>
      <c r="BQ6" s="118">
        <v>1</v>
      </c>
      <c r="BR6" s="119">
        <f>IFERROR(BQ6/BO6,"-")</f>
        <v>0.5</v>
      </c>
      <c r="BS6" s="120">
        <v>3000</v>
      </c>
      <c r="BT6" s="121">
        <f>IFERROR(BS6/BO6,"-")</f>
        <v>1500</v>
      </c>
      <c r="BU6" s="122">
        <v>1</v>
      </c>
      <c r="BV6" s="122"/>
      <c r="BW6" s="122"/>
      <c r="BX6" s="123">
        <v>2</v>
      </c>
      <c r="BY6" s="124">
        <f>IF(Q6=0,"",IF(BX6=0,"",(BX6/Q6)))</f>
        <v>0.22222222222222</v>
      </c>
      <c r="BZ6" s="125">
        <v>1</v>
      </c>
      <c r="CA6" s="126">
        <f>IFERROR(BZ6/BX6,"-")</f>
        <v>0.5</v>
      </c>
      <c r="CB6" s="127">
        <v>18000</v>
      </c>
      <c r="CC6" s="128">
        <f>IFERROR(CB6/BX6,"-")</f>
        <v>9000</v>
      </c>
      <c r="CD6" s="129"/>
      <c r="CE6" s="129"/>
      <c r="CF6" s="129">
        <v>1</v>
      </c>
      <c r="CG6" s="130">
        <v>1</v>
      </c>
      <c r="CH6" s="131">
        <f>IF(Q6=0,"",IF(CG6=0,"",(CG6/Q6)))</f>
        <v>0.11111111111111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21000</v>
      </c>
      <c r="CR6" s="138">
        <v>18000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101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33</v>
      </c>
      <c r="M7" s="79">
        <v>12</v>
      </c>
      <c r="N7" s="79">
        <v>5</v>
      </c>
      <c r="O7" s="88">
        <v>0</v>
      </c>
      <c r="P7" s="89">
        <v>0</v>
      </c>
      <c r="Q7" s="90">
        <f>O7+P7</f>
        <v>0</v>
      </c>
      <c r="R7" s="80">
        <f>IFERROR(Q7/N7,"-")</f>
        <v>0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102</v>
      </c>
      <c r="C8" s="184" t="s">
        <v>58</v>
      </c>
      <c r="D8" s="184" t="s">
        <v>95</v>
      </c>
      <c r="E8" s="184" t="s">
        <v>96</v>
      </c>
      <c r="F8" s="184" t="s">
        <v>103</v>
      </c>
      <c r="G8" s="184" t="s">
        <v>61</v>
      </c>
      <c r="H8" s="87" t="s">
        <v>98</v>
      </c>
      <c r="I8" s="87" t="s">
        <v>99</v>
      </c>
      <c r="J8" s="87"/>
      <c r="K8" s="176"/>
      <c r="L8" s="79">
        <v>0</v>
      </c>
      <c r="M8" s="79">
        <v>0</v>
      </c>
      <c r="N8" s="79">
        <v>0</v>
      </c>
      <c r="O8" s="88">
        <v>3</v>
      </c>
      <c r="P8" s="89">
        <v>0</v>
      </c>
      <c r="Q8" s="90">
        <f>O8+P8</f>
        <v>3</v>
      </c>
      <c r="R8" s="80" t="str">
        <f>IFERROR(Q8/N8,"-")</f>
        <v>-</v>
      </c>
      <c r="S8" s="79">
        <v>0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0.33333333333333</v>
      </c>
      <c r="Y8" s="181">
        <v>5000</v>
      </c>
      <c r="Z8" s="182">
        <f>IFERROR(Y8/Q8,"-")</f>
        <v>1666.6666666667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5000</v>
      </c>
      <c r="BT8" s="121">
        <f>IFERROR(BS8/BO8,"-")</f>
        <v>5000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0.33333333333333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104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48</v>
      </c>
      <c r="M9" s="79">
        <v>7</v>
      </c>
      <c r="N9" s="79">
        <v>5</v>
      </c>
      <c r="O9" s="88">
        <v>2</v>
      </c>
      <c r="P9" s="89">
        <v>0</v>
      </c>
      <c r="Q9" s="90">
        <f>O9+P9</f>
        <v>2</v>
      </c>
      <c r="R9" s="80">
        <f>IFERROR(Q9/N9,"-")</f>
        <v>0.4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1.2787037037037</v>
      </c>
      <c r="B10" s="184" t="s">
        <v>105</v>
      </c>
      <c r="C10" s="184"/>
      <c r="D10" s="184"/>
      <c r="E10" s="184"/>
      <c r="F10" s="184"/>
      <c r="G10" s="184" t="s">
        <v>106</v>
      </c>
      <c r="H10" s="87" t="s">
        <v>107</v>
      </c>
      <c r="I10" s="87"/>
      <c r="J10" s="87" t="s">
        <v>108</v>
      </c>
      <c r="K10" s="176">
        <v>1080000</v>
      </c>
      <c r="L10" s="79">
        <v>97</v>
      </c>
      <c r="M10" s="79">
        <v>0</v>
      </c>
      <c r="N10" s="79">
        <v>322</v>
      </c>
      <c r="O10" s="88">
        <v>35</v>
      </c>
      <c r="P10" s="89">
        <v>0</v>
      </c>
      <c r="Q10" s="90">
        <f>O10+P10</f>
        <v>35</v>
      </c>
      <c r="R10" s="80">
        <f>IFERROR(Q10/N10,"-")</f>
        <v>0.10869565217391</v>
      </c>
      <c r="S10" s="79">
        <v>3</v>
      </c>
      <c r="T10" s="79">
        <v>16</v>
      </c>
      <c r="U10" s="80">
        <f>IFERROR(T10/(Q10),"-")</f>
        <v>0.45714285714286</v>
      </c>
      <c r="V10" s="81">
        <f>IFERROR(K10/SUM(Q10:Q16),"-")</f>
        <v>7248.322147651</v>
      </c>
      <c r="W10" s="82">
        <v>7</v>
      </c>
      <c r="X10" s="80">
        <f>IF(Q10=0,"-",W10/Q10)</f>
        <v>0.2</v>
      </c>
      <c r="Y10" s="181">
        <v>50000</v>
      </c>
      <c r="Z10" s="182">
        <f>IFERROR(Y10/Q10,"-")</f>
        <v>1428.5714285714</v>
      </c>
      <c r="AA10" s="182">
        <f>IFERROR(Y10/W10,"-")</f>
        <v>7142.8571428571</v>
      </c>
      <c r="AB10" s="176">
        <f>SUM(Y10:Y16)-SUM(K10:K16)</f>
        <v>301000</v>
      </c>
      <c r="AC10" s="83">
        <f>SUM(Y10:Y16)/SUM(K10:K16)</f>
        <v>1.2787037037037</v>
      </c>
      <c r="AD10" s="77"/>
      <c r="AE10" s="91">
        <v>4</v>
      </c>
      <c r="AF10" s="92">
        <f>IF(Q10=0,"",IF(AE10=0,"",(AE10/Q10)))</f>
        <v>0.11428571428571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12</v>
      </c>
      <c r="AO10" s="98">
        <f>IF(Q10=0,"",IF(AN10=0,"",(AN10/Q10)))</f>
        <v>0.34285714285714</v>
      </c>
      <c r="AP10" s="97">
        <v>1</v>
      </c>
      <c r="AQ10" s="99">
        <f>IFERROR(AP10/AN10,"-")</f>
        <v>0.083333333333333</v>
      </c>
      <c r="AR10" s="100">
        <v>3000</v>
      </c>
      <c r="AS10" s="101">
        <f>IFERROR(AR10/AN10,"-")</f>
        <v>250</v>
      </c>
      <c r="AT10" s="102">
        <v>1</v>
      </c>
      <c r="AU10" s="102"/>
      <c r="AV10" s="102"/>
      <c r="AW10" s="103">
        <v>5</v>
      </c>
      <c r="AX10" s="104">
        <f>IF(Q10=0,"",IF(AW10=0,"",(AW10/Q10)))</f>
        <v>0.14285714285714</v>
      </c>
      <c r="AY10" s="103">
        <v>2</v>
      </c>
      <c r="AZ10" s="105">
        <f>IFERROR(AY10/AW10,"-")</f>
        <v>0.4</v>
      </c>
      <c r="BA10" s="106">
        <v>8000</v>
      </c>
      <c r="BB10" s="107">
        <f>IFERROR(BA10/AW10,"-")</f>
        <v>1600</v>
      </c>
      <c r="BC10" s="108">
        <v>2</v>
      </c>
      <c r="BD10" s="108"/>
      <c r="BE10" s="108"/>
      <c r="BF10" s="109">
        <v>4</v>
      </c>
      <c r="BG10" s="110">
        <f>IF(Q10=0,"",IF(BF10=0,"",(BF10/Q10)))</f>
        <v>0.11428571428571</v>
      </c>
      <c r="BH10" s="109">
        <v>1</v>
      </c>
      <c r="BI10" s="111">
        <f>IFERROR(BH10/BF10,"-")</f>
        <v>0.25</v>
      </c>
      <c r="BJ10" s="112">
        <v>3000</v>
      </c>
      <c r="BK10" s="113">
        <f>IFERROR(BJ10/BF10,"-")</f>
        <v>750</v>
      </c>
      <c r="BL10" s="114">
        <v>1</v>
      </c>
      <c r="BM10" s="114"/>
      <c r="BN10" s="114"/>
      <c r="BO10" s="116">
        <v>5</v>
      </c>
      <c r="BP10" s="117">
        <f>IF(Q10=0,"",IF(BO10=0,"",(BO10/Q10)))</f>
        <v>0.14285714285714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5</v>
      </c>
      <c r="BY10" s="124">
        <f>IF(Q10=0,"",IF(BX10=0,"",(BX10/Q10)))</f>
        <v>0.14285714285714</v>
      </c>
      <c r="BZ10" s="125">
        <v>3</v>
      </c>
      <c r="CA10" s="126">
        <f>IFERROR(BZ10/BX10,"-")</f>
        <v>0.6</v>
      </c>
      <c r="CB10" s="127">
        <v>36000</v>
      </c>
      <c r="CC10" s="128">
        <f>IFERROR(CB10/BX10,"-")</f>
        <v>7200</v>
      </c>
      <c r="CD10" s="129">
        <v>1</v>
      </c>
      <c r="CE10" s="129">
        <v>1</v>
      </c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7</v>
      </c>
      <c r="CQ10" s="138">
        <v>50000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109</v>
      </c>
      <c r="C11" s="184"/>
      <c r="D11" s="184"/>
      <c r="E11" s="184"/>
      <c r="F11" s="184"/>
      <c r="G11" s="184" t="s">
        <v>106</v>
      </c>
      <c r="H11" s="87"/>
      <c r="I11" s="87"/>
      <c r="J11" s="87"/>
      <c r="K11" s="176"/>
      <c r="L11" s="79">
        <v>49</v>
      </c>
      <c r="M11" s="79">
        <v>0</v>
      </c>
      <c r="N11" s="79">
        <v>201</v>
      </c>
      <c r="O11" s="88">
        <v>12</v>
      </c>
      <c r="P11" s="89">
        <v>0</v>
      </c>
      <c r="Q11" s="90">
        <f>O11+P11</f>
        <v>12</v>
      </c>
      <c r="R11" s="80">
        <f>IFERROR(Q11/N11,"-")</f>
        <v>0.059701492537313</v>
      </c>
      <c r="S11" s="79">
        <v>2</v>
      </c>
      <c r="T11" s="79">
        <v>5</v>
      </c>
      <c r="U11" s="80">
        <f>IFERROR(T11/(Q11),"-")</f>
        <v>0.41666666666667</v>
      </c>
      <c r="V11" s="81"/>
      <c r="W11" s="82">
        <v>2</v>
      </c>
      <c r="X11" s="80">
        <f>IF(Q11=0,"-",W11/Q11)</f>
        <v>0.16666666666667</v>
      </c>
      <c r="Y11" s="181">
        <v>24000</v>
      </c>
      <c r="Z11" s="182">
        <f>IFERROR(Y11/Q11,"-")</f>
        <v>2000</v>
      </c>
      <c r="AA11" s="182">
        <f>IFERROR(Y11/W11,"-")</f>
        <v>12000</v>
      </c>
      <c r="AB11" s="176"/>
      <c r="AC11" s="83"/>
      <c r="AD11" s="77"/>
      <c r="AE11" s="91">
        <v>1</v>
      </c>
      <c r="AF11" s="92">
        <f>IF(Q11=0,"",IF(AE11=0,"",(AE11/Q11)))</f>
        <v>0.083333333333333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2</v>
      </c>
      <c r="AO11" s="98">
        <f>IF(Q11=0,"",IF(AN11=0,"",(AN11/Q11)))</f>
        <v>0.16666666666667</v>
      </c>
      <c r="AP11" s="97">
        <v>1</v>
      </c>
      <c r="AQ11" s="99">
        <f>IFERROR(AP11/AN11,"-")</f>
        <v>0.5</v>
      </c>
      <c r="AR11" s="100">
        <v>8000</v>
      </c>
      <c r="AS11" s="101">
        <f>IFERROR(AR11/AN11,"-")</f>
        <v>4000</v>
      </c>
      <c r="AT11" s="102"/>
      <c r="AU11" s="102">
        <v>1</v>
      </c>
      <c r="AV11" s="102"/>
      <c r="AW11" s="103">
        <v>3</v>
      </c>
      <c r="AX11" s="104">
        <f>IF(Q11=0,"",IF(AW11=0,"",(AW11/Q11)))</f>
        <v>0.25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0.083333333333333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0.25</v>
      </c>
      <c r="BQ11" s="118">
        <v>1</v>
      </c>
      <c r="BR11" s="119">
        <f>IFERROR(BQ11/BO11,"-")</f>
        <v>0.33333333333333</v>
      </c>
      <c r="BS11" s="120">
        <v>16000</v>
      </c>
      <c r="BT11" s="121">
        <f>IFERROR(BS11/BO11,"-")</f>
        <v>5333.3333333333</v>
      </c>
      <c r="BU11" s="122"/>
      <c r="BV11" s="122"/>
      <c r="BW11" s="122">
        <v>1</v>
      </c>
      <c r="BX11" s="123">
        <v>2</v>
      </c>
      <c r="BY11" s="124">
        <f>IF(Q11=0,"",IF(BX11=0,"",(BX11/Q11)))</f>
        <v>0.16666666666667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24000</v>
      </c>
      <c r="CR11" s="138">
        <v>16000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110</v>
      </c>
      <c r="C12" s="184"/>
      <c r="D12" s="184"/>
      <c r="E12" s="184"/>
      <c r="F12" s="184"/>
      <c r="G12" s="184" t="s">
        <v>106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111</v>
      </c>
      <c r="C13" s="184"/>
      <c r="D13" s="184"/>
      <c r="E13" s="184"/>
      <c r="F13" s="184"/>
      <c r="G13" s="184" t="s">
        <v>61</v>
      </c>
      <c r="H13" s="87"/>
      <c r="I13" s="87"/>
      <c r="J13" s="87"/>
      <c r="K13" s="176"/>
      <c r="L13" s="79">
        <v>0</v>
      </c>
      <c r="M13" s="79">
        <v>0</v>
      </c>
      <c r="N13" s="79">
        <v>0</v>
      </c>
      <c r="O13" s="88">
        <v>37</v>
      </c>
      <c r="P13" s="89">
        <v>0</v>
      </c>
      <c r="Q13" s="90">
        <f>O13+P13</f>
        <v>37</v>
      </c>
      <c r="R13" s="80" t="str">
        <f>IFERROR(Q13/N13,"-")</f>
        <v>-</v>
      </c>
      <c r="S13" s="79">
        <v>1</v>
      </c>
      <c r="T13" s="79">
        <v>4</v>
      </c>
      <c r="U13" s="80">
        <f>IFERROR(T13/(Q13),"-")</f>
        <v>0.10810810810811</v>
      </c>
      <c r="V13" s="81"/>
      <c r="W13" s="82">
        <v>1</v>
      </c>
      <c r="X13" s="80">
        <f>IF(Q13=0,"-",W13/Q13)</f>
        <v>0.027027027027027</v>
      </c>
      <c r="Y13" s="181">
        <v>18000</v>
      </c>
      <c r="Z13" s="182">
        <f>IFERROR(Y13/Q13,"-")</f>
        <v>486.48648648649</v>
      </c>
      <c r="AA13" s="182">
        <f>IFERROR(Y13/W13,"-")</f>
        <v>18000</v>
      </c>
      <c r="AB13" s="176"/>
      <c r="AC13" s="83"/>
      <c r="AD13" s="77"/>
      <c r="AE13" s="91">
        <v>1</v>
      </c>
      <c r="AF13" s="92">
        <f>IF(Q13=0,"",IF(AE13=0,"",(AE13/Q13)))</f>
        <v>0.027027027027027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8</v>
      </c>
      <c r="AO13" s="98">
        <f>IF(Q13=0,"",IF(AN13=0,"",(AN13/Q13)))</f>
        <v>0.21621621621622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4</v>
      </c>
      <c r="AX13" s="104">
        <f>IF(Q13=0,"",IF(AW13=0,"",(AW13/Q13)))</f>
        <v>0.10810810810811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0.10810810810811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10</v>
      </c>
      <c r="BP13" s="117">
        <f>IF(Q13=0,"",IF(BO13=0,"",(BO13/Q13)))</f>
        <v>0.27027027027027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9</v>
      </c>
      <c r="BY13" s="124">
        <f>IF(Q13=0,"",IF(BX13=0,"",(BX13/Q13)))</f>
        <v>0.24324324324324</v>
      </c>
      <c r="BZ13" s="125">
        <v>1</v>
      </c>
      <c r="CA13" s="126">
        <f>IFERROR(BZ13/BX13,"-")</f>
        <v>0.11111111111111</v>
      </c>
      <c r="CB13" s="127">
        <v>18000</v>
      </c>
      <c r="CC13" s="128">
        <f>IFERROR(CB13/BX13,"-")</f>
        <v>2000</v>
      </c>
      <c r="CD13" s="129"/>
      <c r="CE13" s="129"/>
      <c r="CF13" s="129">
        <v>1</v>
      </c>
      <c r="CG13" s="130">
        <v>1</v>
      </c>
      <c r="CH13" s="131">
        <f>IF(Q13=0,"",IF(CG13=0,"",(CG13/Q13)))</f>
        <v>0.027027027027027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18000</v>
      </c>
      <c r="CR13" s="138">
        <v>18000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112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254</v>
      </c>
      <c r="M14" s="79">
        <v>144</v>
      </c>
      <c r="N14" s="79">
        <v>226</v>
      </c>
      <c r="O14" s="88">
        <v>33</v>
      </c>
      <c r="P14" s="89">
        <v>1</v>
      </c>
      <c r="Q14" s="90">
        <f>O14+P14</f>
        <v>34</v>
      </c>
      <c r="R14" s="80">
        <f>IFERROR(Q14/N14,"-")</f>
        <v>0.15044247787611</v>
      </c>
      <c r="S14" s="79">
        <v>12</v>
      </c>
      <c r="T14" s="79">
        <v>2</v>
      </c>
      <c r="U14" s="80">
        <f>IFERROR(T14/(Q14),"-")</f>
        <v>0.058823529411765</v>
      </c>
      <c r="V14" s="81"/>
      <c r="W14" s="82">
        <v>4</v>
      </c>
      <c r="X14" s="80">
        <f>IF(Q14=0,"-",W14/Q14)</f>
        <v>0.11764705882353</v>
      </c>
      <c r="Y14" s="181">
        <v>1050000</v>
      </c>
      <c r="Z14" s="182">
        <f>IFERROR(Y14/Q14,"-")</f>
        <v>30882.352941176</v>
      </c>
      <c r="AA14" s="182">
        <f>IFERROR(Y14/W14,"-")</f>
        <v>262500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6</v>
      </c>
      <c r="AO14" s="98">
        <f>IF(Q14=0,"",IF(AN14=0,"",(AN14/Q14)))</f>
        <v>0.17647058823529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4</v>
      </c>
      <c r="AX14" s="104">
        <f>IF(Q14=0,"",IF(AW14=0,"",(AW14/Q14)))</f>
        <v>0.11764705882353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0.088235294117647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14</v>
      </c>
      <c r="BP14" s="117">
        <f>IF(Q14=0,"",IF(BO14=0,"",(BO14/Q14)))</f>
        <v>0.41176470588235</v>
      </c>
      <c r="BQ14" s="118">
        <v>2</v>
      </c>
      <c r="BR14" s="119">
        <f>IFERROR(BQ14/BO14,"-")</f>
        <v>0.14285714285714</v>
      </c>
      <c r="BS14" s="120">
        <v>1009000</v>
      </c>
      <c r="BT14" s="121">
        <f>IFERROR(BS14/BO14,"-")</f>
        <v>72071.428571429</v>
      </c>
      <c r="BU14" s="122">
        <v>1</v>
      </c>
      <c r="BV14" s="122"/>
      <c r="BW14" s="122">
        <v>1</v>
      </c>
      <c r="BX14" s="123">
        <v>3</v>
      </c>
      <c r="BY14" s="124">
        <f>IF(Q14=0,"",IF(BX14=0,"",(BX14/Q14)))</f>
        <v>0.088235294117647</v>
      </c>
      <c r="BZ14" s="125">
        <v>1</v>
      </c>
      <c r="CA14" s="126">
        <f>IFERROR(BZ14/BX14,"-")</f>
        <v>0.33333333333333</v>
      </c>
      <c r="CB14" s="127">
        <v>8000</v>
      </c>
      <c r="CC14" s="128">
        <f>IFERROR(CB14/BX14,"-")</f>
        <v>2666.6666666667</v>
      </c>
      <c r="CD14" s="129"/>
      <c r="CE14" s="129">
        <v>1</v>
      </c>
      <c r="CF14" s="129"/>
      <c r="CG14" s="130">
        <v>4</v>
      </c>
      <c r="CH14" s="131">
        <f>IF(Q14=0,"",IF(CG14=0,"",(CG14/Q14)))</f>
        <v>0.11764705882353</v>
      </c>
      <c r="CI14" s="132">
        <v>1</v>
      </c>
      <c r="CJ14" s="133">
        <f>IFERROR(CI14/CG14,"-")</f>
        <v>0.25</v>
      </c>
      <c r="CK14" s="134">
        <v>33000</v>
      </c>
      <c r="CL14" s="135">
        <f>IFERROR(CK14/CG14,"-")</f>
        <v>8250</v>
      </c>
      <c r="CM14" s="136"/>
      <c r="CN14" s="136"/>
      <c r="CO14" s="136">
        <v>1</v>
      </c>
      <c r="CP14" s="137">
        <v>4</v>
      </c>
      <c r="CQ14" s="138">
        <v>1050000</v>
      </c>
      <c r="CR14" s="138">
        <v>999000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113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203</v>
      </c>
      <c r="M15" s="79">
        <v>113</v>
      </c>
      <c r="N15" s="79">
        <v>134</v>
      </c>
      <c r="O15" s="88">
        <v>31</v>
      </c>
      <c r="P15" s="89">
        <v>0</v>
      </c>
      <c r="Q15" s="90">
        <f>O15+P15</f>
        <v>31</v>
      </c>
      <c r="R15" s="80">
        <f>IFERROR(Q15/N15,"-")</f>
        <v>0.23134328358209</v>
      </c>
      <c r="S15" s="79">
        <v>7</v>
      </c>
      <c r="T15" s="79">
        <v>3</v>
      </c>
      <c r="U15" s="80">
        <f>IFERROR(T15/(Q15),"-")</f>
        <v>0.096774193548387</v>
      </c>
      <c r="V15" s="81"/>
      <c r="W15" s="82">
        <v>7</v>
      </c>
      <c r="X15" s="80">
        <f>IF(Q15=0,"-",W15/Q15)</f>
        <v>0.2258064516129</v>
      </c>
      <c r="Y15" s="181">
        <v>239000</v>
      </c>
      <c r="Z15" s="182">
        <f>IFERROR(Y15/Q15,"-")</f>
        <v>7709.6774193548</v>
      </c>
      <c r="AA15" s="182">
        <f>IFERROR(Y15/W15,"-")</f>
        <v>34142.857142857</v>
      </c>
      <c r="AB15" s="176"/>
      <c r="AC15" s="83"/>
      <c r="AD15" s="77"/>
      <c r="AE15" s="91">
        <v>1</v>
      </c>
      <c r="AF15" s="92">
        <f>IF(Q15=0,"",IF(AE15=0,"",(AE15/Q15)))</f>
        <v>0.032258064516129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4</v>
      </c>
      <c r="AO15" s="98">
        <f>IF(Q15=0,"",IF(AN15=0,"",(AN15/Q15)))</f>
        <v>0.12903225806452</v>
      </c>
      <c r="AP15" s="97">
        <v>1</v>
      </c>
      <c r="AQ15" s="99">
        <f>IFERROR(AP15/AN15,"-")</f>
        <v>0.25</v>
      </c>
      <c r="AR15" s="100">
        <v>3000</v>
      </c>
      <c r="AS15" s="101">
        <f>IFERROR(AR15/AN15,"-")</f>
        <v>750</v>
      </c>
      <c r="AT15" s="102">
        <v>1</v>
      </c>
      <c r="AU15" s="102"/>
      <c r="AV15" s="102"/>
      <c r="AW15" s="103">
        <v>3</v>
      </c>
      <c r="AX15" s="104">
        <f>IF(Q15=0,"",IF(AW15=0,"",(AW15/Q15)))</f>
        <v>0.096774193548387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6</v>
      </c>
      <c r="BG15" s="110">
        <f>IF(Q15=0,"",IF(BF15=0,"",(BF15/Q15)))</f>
        <v>0.19354838709677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8</v>
      </c>
      <c r="BP15" s="117">
        <f>IF(Q15=0,"",IF(BO15=0,"",(BO15/Q15)))</f>
        <v>0.25806451612903</v>
      </c>
      <c r="BQ15" s="118">
        <v>1</v>
      </c>
      <c r="BR15" s="119">
        <f>IFERROR(BQ15/BO15,"-")</f>
        <v>0.125</v>
      </c>
      <c r="BS15" s="120">
        <v>5000</v>
      </c>
      <c r="BT15" s="121">
        <f>IFERROR(BS15/BO15,"-")</f>
        <v>625</v>
      </c>
      <c r="BU15" s="122">
        <v>1</v>
      </c>
      <c r="BV15" s="122"/>
      <c r="BW15" s="122"/>
      <c r="BX15" s="123">
        <v>6</v>
      </c>
      <c r="BY15" s="124">
        <f>IF(Q15=0,"",IF(BX15=0,"",(BX15/Q15)))</f>
        <v>0.19354838709677</v>
      </c>
      <c r="BZ15" s="125">
        <v>4</v>
      </c>
      <c r="CA15" s="126">
        <f>IFERROR(BZ15/BX15,"-")</f>
        <v>0.66666666666667</v>
      </c>
      <c r="CB15" s="127">
        <v>211000</v>
      </c>
      <c r="CC15" s="128">
        <f>IFERROR(CB15/BX15,"-")</f>
        <v>35166.666666667</v>
      </c>
      <c r="CD15" s="129">
        <v>2</v>
      </c>
      <c r="CE15" s="129"/>
      <c r="CF15" s="129">
        <v>2</v>
      </c>
      <c r="CG15" s="130">
        <v>3</v>
      </c>
      <c r="CH15" s="131">
        <f>IF(Q15=0,"",IF(CG15=0,"",(CG15/Q15)))</f>
        <v>0.096774193548387</v>
      </c>
      <c r="CI15" s="132">
        <v>1</v>
      </c>
      <c r="CJ15" s="133">
        <f>IFERROR(CI15/CG15,"-")</f>
        <v>0.33333333333333</v>
      </c>
      <c r="CK15" s="134">
        <v>20000</v>
      </c>
      <c r="CL15" s="135">
        <f>IFERROR(CK15/CG15,"-")</f>
        <v>6666.6666666667</v>
      </c>
      <c r="CM15" s="136"/>
      <c r="CN15" s="136"/>
      <c r="CO15" s="136">
        <v>1</v>
      </c>
      <c r="CP15" s="137">
        <v>7</v>
      </c>
      <c r="CQ15" s="138">
        <v>239000</v>
      </c>
      <c r="CR15" s="138">
        <v>155000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114</v>
      </c>
      <c r="C16" s="184"/>
      <c r="D16" s="184"/>
      <c r="E16" s="184"/>
      <c r="F16" s="184"/>
      <c r="G16" s="184" t="s">
        <v>66</v>
      </c>
      <c r="H16" s="87"/>
      <c r="I16" s="87"/>
      <c r="J16" s="87"/>
      <c r="K16" s="176"/>
      <c r="L16" s="79">
        <v>22</v>
      </c>
      <c r="M16" s="79">
        <v>2</v>
      </c>
      <c r="N16" s="79">
        <v>0</v>
      </c>
      <c r="O16" s="88">
        <v>0</v>
      </c>
      <c r="P16" s="89">
        <v>0</v>
      </c>
      <c r="Q16" s="90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30"/>
      <c r="B17" s="84"/>
      <c r="C17" s="84"/>
      <c r="D17" s="85"/>
      <c r="E17" s="85"/>
      <c r="F17" s="85"/>
      <c r="G17" s="86"/>
      <c r="H17" s="87"/>
      <c r="I17" s="87"/>
      <c r="J17" s="87"/>
      <c r="K17" s="177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7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30"/>
      <c r="B18" s="37"/>
      <c r="C18" s="37"/>
      <c r="D18" s="21"/>
      <c r="E18" s="21"/>
      <c r="F18" s="21"/>
      <c r="G18" s="22"/>
      <c r="H18" s="36"/>
      <c r="I18" s="36"/>
      <c r="J18" s="73"/>
      <c r="K18" s="178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9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19">
        <f>AC19</f>
        <v>1.0578947368421</v>
      </c>
      <c r="B19" s="39"/>
      <c r="C19" s="39"/>
      <c r="D19" s="39"/>
      <c r="E19" s="39"/>
      <c r="F19" s="39"/>
      <c r="G19" s="39"/>
      <c r="H19" s="40" t="s">
        <v>115</v>
      </c>
      <c r="I19" s="40"/>
      <c r="J19" s="40"/>
      <c r="K19" s="179">
        <f>SUM(K6:K18)</f>
        <v>1330000</v>
      </c>
      <c r="L19" s="41">
        <f>SUM(L6:L18)</f>
        <v>706</v>
      </c>
      <c r="M19" s="41">
        <f>SUM(M6:M18)</f>
        <v>278</v>
      </c>
      <c r="N19" s="41">
        <f>SUM(N6:N18)</f>
        <v>893</v>
      </c>
      <c r="O19" s="41">
        <f>SUM(O6:O18)</f>
        <v>162</v>
      </c>
      <c r="P19" s="41">
        <f>SUM(P6:P18)</f>
        <v>1</v>
      </c>
      <c r="Q19" s="41">
        <f>SUM(Q6:Q18)</f>
        <v>163</v>
      </c>
      <c r="R19" s="42">
        <f>IFERROR(Q19/N19,"-")</f>
        <v>0.18253079507279</v>
      </c>
      <c r="S19" s="76">
        <f>SUM(S6:S18)</f>
        <v>25</v>
      </c>
      <c r="T19" s="76">
        <f>SUM(T6:T18)</f>
        <v>34</v>
      </c>
      <c r="U19" s="42">
        <f>IFERROR(S19/Q19,"-")</f>
        <v>0.15337423312883</v>
      </c>
      <c r="V19" s="43">
        <f>IFERROR(K19/Q19,"-")</f>
        <v>8159.509202454</v>
      </c>
      <c r="W19" s="44">
        <f>SUM(W6:W18)</f>
        <v>24</v>
      </c>
      <c r="X19" s="42">
        <f>IFERROR(W19/Q19,"-")</f>
        <v>0.14723926380368</v>
      </c>
      <c r="Y19" s="179">
        <f>SUM(Y6:Y18)</f>
        <v>1407000</v>
      </c>
      <c r="Z19" s="179">
        <f>IFERROR(Y19/Q19,"-")</f>
        <v>8631.9018404908</v>
      </c>
      <c r="AA19" s="179">
        <f>IFERROR(Y19/W19,"-")</f>
        <v>58625</v>
      </c>
      <c r="AB19" s="179">
        <f>Y19-K19</f>
        <v>77000</v>
      </c>
      <c r="AC19" s="45">
        <f>Y19/K19</f>
        <v>1.0578947368421</v>
      </c>
      <c r="AD19" s="58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6"/>
    <mergeCell ref="K10:K16"/>
    <mergeCell ref="V10:V16"/>
    <mergeCell ref="AB10:AB16"/>
    <mergeCell ref="AC10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116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117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4.1318817875958</v>
      </c>
      <c r="B6" s="184" t="s">
        <v>118</v>
      </c>
      <c r="C6" s="184" t="s">
        <v>119</v>
      </c>
      <c r="D6" s="184"/>
      <c r="E6" s="184"/>
      <c r="F6" s="87" t="s">
        <v>120</v>
      </c>
      <c r="G6" s="87" t="s">
        <v>121</v>
      </c>
      <c r="H6" s="176">
        <v>1512870</v>
      </c>
      <c r="I6" s="79">
        <v>2224</v>
      </c>
      <c r="J6" s="79">
        <v>0</v>
      </c>
      <c r="K6" s="79">
        <v>30084</v>
      </c>
      <c r="L6" s="90">
        <v>475</v>
      </c>
      <c r="M6" s="80">
        <f>IFERROR(L6/K6,"-")</f>
        <v>0.01578912378673</v>
      </c>
      <c r="N6" s="79">
        <v>101</v>
      </c>
      <c r="O6" s="79">
        <v>174</v>
      </c>
      <c r="P6" s="80">
        <f>IFERROR(N6/(L6),"-")</f>
        <v>0.21263157894737</v>
      </c>
      <c r="Q6" s="81">
        <f>IFERROR(H6/SUM(L6:L6),"-")</f>
        <v>3184.9894736842</v>
      </c>
      <c r="R6" s="82">
        <v>94</v>
      </c>
      <c r="S6" s="80">
        <f>IF(L6=0,"-",R6/L6)</f>
        <v>0.19789473684211</v>
      </c>
      <c r="T6" s="181">
        <v>6251000</v>
      </c>
      <c r="U6" s="182">
        <f>IFERROR(T6/L6,"-")</f>
        <v>13160</v>
      </c>
      <c r="V6" s="182">
        <f>IFERROR(T6/R6,"-")</f>
        <v>66500</v>
      </c>
      <c r="W6" s="176">
        <f>SUM(T6:T6)-SUM(H6:H6)</f>
        <v>4738130</v>
      </c>
      <c r="X6" s="83">
        <f>SUM(T6:T6)/SUM(H6:H6)</f>
        <v>4.1318817875958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15</v>
      </c>
      <c r="BB6" s="110">
        <f>IF(L6=0,"",IF(BA6=0,"",(BA6/L6)))</f>
        <v>0.031578947368421</v>
      </c>
      <c r="BC6" s="109">
        <v>2</v>
      </c>
      <c r="BD6" s="111">
        <f>IFERROR(BC6/BA6,"-")</f>
        <v>0.13333333333333</v>
      </c>
      <c r="BE6" s="112">
        <v>18000</v>
      </c>
      <c r="BF6" s="113">
        <f>IFERROR(BE6/BA6,"-")</f>
        <v>1200</v>
      </c>
      <c r="BG6" s="114">
        <v>1</v>
      </c>
      <c r="BH6" s="114">
        <v>1</v>
      </c>
      <c r="BI6" s="114"/>
      <c r="BJ6" s="116">
        <v>170</v>
      </c>
      <c r="BK6" s="117">
        <f>IF(L6=0,"",IF(BJ6=0,"",(BJ6/L6)))</f>
        <v>0.35789473684211</v>
      </c>
      <c r="BL6" s="118">
        <v>26</v>
      </c>
      <c r="BM6" s="119">
        <f>IFERROR(BL6/BJ6,"-")</f>
        <v>0.15294117647059</v>
      </c>
      <c r="BN6" s="120">
        <v>1199000</v>
      </c>
      <c r="BO6" s="121">
        <f>IFERROR(BN6/BJ6,"-")</f>
        <v>7052.9411764706</v>
      </c>
      <c r="BP6" s="122">
        <v>13</v>
      </c>
      <c r="BQ6" s="122">
        <v>6</v>
      </c>
      <c r="BR6" s="122">
        <v>7</v>
      </c>
      <c r="BS6" s="123">
        <v>220</v>
      </c>
      <c r="BT6" s="124">
        <f>IF(L6=0,"",IF(BS6=0,"",(BS6/L6)))</f>
        <v>0.46315789473684</v>
      </c>
      <c r="BU6" s="125">
        <v>54</v>
      </c>
      <c r="BV6" s="126">
        <f>IFERROR(BU6/BS6,"-")</f>
        <v>0.24545454545455</v>
      </c>
      <c r="BW6" s="127">
        <v>3303000</v>
      </c>
      <c r="BX6" s="128">
        <f>IFERROR(BW6/BS6,"-")</f>
        <v>15013.636363636</v>
      </c>
      <c r="BY6" s="129">
        <v>24</v>
      </c>
      <c r="BZ6" s="129">
        <v>10</v>
      </c>
      <c r="CA6" s="129">
        <v>20</v>
      </c>
      <c r="CB6" s="130">
        <v>70</v>
      </c>
      <c r="CC6" s="131">
        <f>IF(L6=0,"",IF(CB6=0,"",(CB6/L6)))</f>
        <v>0.14736842105263</v>
      </c>
      <c r="CD6" s="132">
        <v>12</v>
      </c>
      <c r="CE6" s="133">
        <f>IFERROR(CD6/CB6,"-")</f>
        <v>0.17142857142857</v>
      </c>
      <c r="CF6" s="134">
        <v>1731000</v>
      </c>
      <c r="CG6" s="135">
        <f>IFERROR(CF6/CB6,"-")</f>
        <v>24728.571428571</v>
      </c>
      <c r="CH6" s="136">
        <v>5</v>
      </c>
      <c r="CI6" s="136"/>
      <c r="CJ6" s="136">
        <v>7</v>
      </c>
      <c r="CK6" s="137">
        <v>94</v>
      </c>
      <c r="CL6" s="138">
        <v>6251000</v>
      </c>
      <c r="CM6" s="138">
        <v>1340000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122</v>
      </c>
      <c r="C7" s="184" t="s">
        <v>119</v>
      </c>
      <c r="D7" s="184"/>
      <c r="E7" s="184"/>
      <c r="F7" s="87" t="s">
        <v>123</v>
      </c>
      <c r="G7" s="87" t="s">
        <v>121</v>
      </c>
      <c r="H7" s="176">
        <v>0</v>
      </c>
      <c r="I7" s="79">
        <v>1</v>
      </c>
      <c r="J7" s="79">
        <v>0</v>
      </c>
      <c r="K7" s="79">
        <v>5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124</v>
      </c>
      <c r="G10" s="40"/>
      <c r="H10" s="179"/>
      <c r="I10" s="41">
        <f>SUM(I6:I9)</f>
        <v>2225</v>
      </c>
      <c r="J10" s="41">
        <f>SUM(J6:J9)</f>
        <v>0</v>
      </c>
      <c r="K10" s="41">
        <f>SUM(K6:K9)</f>
        <v>30089</v>
      </c>
      <c r="L10" s="41">
        <f>SUM(L6:L9)</f>
        <v>475</v>
      </c>
      <c r="M10" s="42">
        <f>IFERROR(L10/K10,"-")</f>
        <v>0.015786500049852</v>
      </c>
      <c r="N10" s="76">
        <f>SUM(N6:N9)</f>
        <v>101</v>
      </c>
      <c r="O10" s="76">
        <f>SUM(O6:O9)</f>
        <v>174</v>
      </c>
      <c r="P10" s="42">
        <f>IFERROR(N10/L10,"-")</f>
        <v>0.21263157894737</v>
      </c>
      <c r="Q10" s="43">
        <f>IFERROR(H10/L10,"-")</f>
        <v>0</v>
      </c>
      <c r="R10" s="44">
        <f>SUM(R6:R9)</f>
        <v>94</v>
      </c>
      <c r="S10" s="42">
        <f>IFERROR(R10/L10,"-")</f>
        <v>0.19789473684211</v>
      </c>
      <c r="T10" s="179">
        <f>SUM(T6:T9)</f>
        <v>6251000</v>
      </c>
      <c r="U10" s="179">
        <f>IFERROR(T10/L10,"-")</f>
        <v>13160</v>
      </c>
      <c r="V10" s="179">
        <f>IFERROR(T10/R10,"-")</f>
        <v>66500</v>
      </c>
      <c r="W10" s="179">
        <f>T10-H10</f>
        <v>6251000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