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<sst xmlns="http://schemas.openxmlformats.org/spreadsheetml/2006/main" uniqueCount="116">
  <si>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11月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</si>
  <si>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</si>
  <si>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</si>
  <si>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</si>
  <si>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</si>
  <si>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</si>
  <si>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</si>
  <si>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</si>
  <si>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</si>
  <si>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</si>
  <si>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</si>
  <si>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</si>
  <si>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</si>
  <si>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</si>
  <si>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</si>
  <si>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</si>
  <si>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</si>
  <si>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</si>
  <si>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</si>
  <si>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</si>
  <si>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</si>
  <si>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</si>
  <si>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</si>
  <si>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</si>
  <si>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</si>
  <si>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</si>
  <si>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</si>
  <si>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</si>
  <si>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</si>
  <si>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</si>
  <si>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</si>
  <si>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</si>
  <si>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</si>
  <si>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</si>
  <si>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</si>
  <si>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</si>
  <si>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</si>
  <si>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</si>
  <si>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</si>
  <si>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</si>
  <si>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</si>
  <si>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</si>
  <si>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</si>
  <si>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</si>
  <si>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</si>
  <si>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</si>
  <si>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</si>
  <si>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</si>
  <si>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</si>
  <si>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</si>
  <si>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</si>
  <si>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</si>
  <si>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</si>
  <si>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</si>
  <si>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</si>
  <si>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</si>
  <si>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</si>
  <si>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ln_sn001</t>
  </si>
  <si>
    <t>インターカラー</t>
  </si>
  <si>
    <t>再婚&amp;理解者版(LINEver)（塩見彩）</t>
  </si>
  <si>
    <t>再婚&amp;理解者(LINEver)</t>
  </si>
  <si>
    <t>line</t>
  </si>
  <si>
    <t>ニッカン西部</t>
  </si>
  <si>
    <t>半2段つかみ20段保証</t>
  </si>
  <si>
    <t>1～10日</t>
  </si>
  <si>
    <t>sd2116</t>
  </si>
  <si>
    <t>空電</t>
  </si>
  <si>
    <t>ln_sn002</t>
  </si>
  <si>
    <t>雑誌版SPA(LINEver)（塩見彩）</t>
  </si>
  <si>
    <t>え?LINEでこんなに出会えんのダメ元で始めたはずが</t>
  </si>
  <si>
    <t>11～20日</t>
  </si>
  <si>
    <t>sd2117</t>
  </si>
  <si>
    <t>ln_sn003</t>
  </si>
  <si>
    <t>右女9版(LINEver)（塩見彩）</t>
  </si>
  <si>
    <t>学生いませんギャルもいません熟女熟女熟女熟女(LINEver)</t>
  </si>
  <si>
    <t>21～31日</t>
  </si>
  <si>
    <t>sd2118</t>
  </si>
  <si>
    <t>ln_sn004</t>
  </si>
  <si>
    <t>デリヘル版3(LINEver)（塩見彩）</t>
  </si>
  <si>
    <t>LINEで出会いリクルート70歳まで応募可</t>
  </si>
  <si>
    <t>スポーツ報知関西</t>
  </si>
  <si>
    <t>4C終面全5段</t>
  </si>
  <si>
    <t>11月19日(日)</t>
  </si>
  <si>
    <t>sd2119</t>
  </si>
  <si>
    <t>新聞 TOTAL</t>
  </si>
  <si>
    <t>●雑誌 広告</t>
  </si>
  <si>
    <t>ht385</t>
  </si>
  <si>
    <t>lp02</t>
  </si>
  <si>
    <t>おまとめパック</t>
  </si>
  <si>
    <t>11月01日(水)</t>
  </si>
  <si>
    <t>ht386</t>
  </si>
  <si>
    <t>ht387</t>
  </si>
  <si>
    <t>ht388</t>
  </si>
  <si>
    <t>ht389</t>
  </si>
  <si>
    <t>ht390</t>
  </si>
  <si>
    <t>雑誌 TOTAL</t>
  </si>
  <si>
    <t>●DVD 広告</t>
  </si>
  <si>
    <t>pk285</t>
  </si>
  <si>
    <t>アドライヴ</t>
  </si>
  <si>
    <t>文友舎</t>
  </si>
  <si>
    <t>DVD漫画たかし</t>
  </si>
  <si>
    <t>毎月売</t>
  </si>
  <si>
    <t>EXCITING MAX!SPECIAL</t>
  </si>
  <si>
    <t>DVD袋裏1C+コンテンツ枠</t>
  </si>
  <si>
    <t>11月10日(金)</t>
  </si>
  <si>
    <t>pk286</t>
  </si>
  <si>
    <t>DVD TOTAL</t>
  </si>
  <si>
    <t>●リスティング 広告</t>
  </si>
  <si>
    <t>UA</t>
  </si>
  <si>
    <t>adyd</t>
  </si>
  <si>
    <t>ADIT</t>
  </si>
  <si>
    <t>YDN（ディスプレイ広告）</t>
  </si>
  <si>
    <t>11/1～11/30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</si>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</sst>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0.465</v>
      </c>
      <c r="B6" s="187" t="s">
        <v>57</v>
      </c>
      <c r="C6" s="187" t="s">
        <v>58</v>
      </c>
      <c r="D6" s="187"/>
      <c r="E6" s="187" t="s">
        <v>59</v>
      </c>
      <c r="F6" s="187" t="s">
        <v>60</v>
      </c>
      <c r="G6" s="187" t="s">
        <v>61</v>
      </c>
      <c r="H6" s="90" t="s">
        <v>62</v>
      </c>
      <c r="I6" s="90" t="s">
        <v>63</v>
      </c>
      <c r="J6" s="90" t="s">
        <v>64</v>
      </c>
      <c r="K6" s="179">
        <v>200000</v>
      </c>
      <c r="L6" s="79">
        <v>0</v>
      </c>
      <c r="M6" s="79">
        <v>0</v>
      </c>
      <c r="N6" s="79">
        <v>1</v>
      </c>
      <c r="O6" s="91">
        <v>2</v>
      </c>
      <c r="P6" s="92">
        <v>0</v>
      </c>
      <c r="Q6" s="93">
        <f>O6+P6</f>
        <v>2</v>
      </c>
      <c r="R6" s="80">
        <f>IFERROR(Q6/N6,"-")</f>
        <v>2</v>
      </c>
      <c r="S6" s="79">
        <v>1</v>
      </c>
      <c r="T6" s="79">
        <v>0</v>
      </c>
      <c r="U6" s="80">
        <f>IFERROR(T6/(Q6),"-")</f>
        <v>0</v>
      </c>
      <c r="V6" s="81">
        <f>IFERROR(K6/SUM(Q6:Q11),"-")</f>
        <v>11764.705882353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SUM(Y6:Y11)-SUM(K6:K11)</f>
        <v>-107000</v>
      </c>
      <c r="AC6" s="83">
        <f>SUM(Y6:Y11)/SUM(K6:K11)</f>
        <v>0.465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65</v>
      </c>
      <c r="C7" s="187" t="s">
        <v>58</v>
      </c>
      <c r="D7" s="187"/>
      <c r="E7" s="187" t="s">
        <v>59</v>
      </c>
      <c r="F7" s="187" t="s">
        <v>60</v>
      </c>
      <c r="G7" s="187" t="s">
        <v>66</v>
      </c>
      <c r="H7" s="90"/>
      <c r="I7" s="90"/>
      <c r="J7" s="90"/>
      <c r="K7" s="179"/>
      <c r="L7" s="79">
        <v>8</v>
      </c>
      <c r="M7" s="79">
        <v>7</v>
      </c>
      <c r="N7" s="79">
        <v>7</v>
      </c>
      <c r="O7" s="91">
        <v>2</v>
      </c>
      <c r="P7" s="92">
        <v>0</v>
      </c>
      <c r="Q7" s="93">
        <f>O7+P7</f>
        <v>2</v>
      </c>
      <c r="R7" s="80">
        <f>IFERROR(Q7/N7,"-")</f>
        <v>0.28571428571429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0.5</v>
      </c>
      <c r="Y7" s="184">
        <v>55000</v>
      </c>
      <c r="Z7" s="185">
        <f>IFERROR(Y7/Q7,"-")</f>
        <v>27500</v>
      </c>
      <c r="AA7" s="185">
        <f>IFERROR(Y7/W7,"-")</f>
        <v>55000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2</v>
      </c>
      <c r="CH7" s="134">
        <f>IF(Q7=0,"",IF(CG7=0,"",(CG7/Q7)))</f>
        <v>1</v>
      </c>
      <c r="CI7" s="135">
        <v>1</v>
      </c>
      <c r="CJ7" s="136">
        <f>IFERROR(CI7/CG7,"-")</f>
        <v>0.5</v>
      </c>
      <c r="CK7" s="137">
        <v>55000</v>
      </c>
      <c r="CL7" s="138">
        <f>IFERROR(CK7/CG7,"-")</f>
        <v>27500</v>
      </c>
      <c r="CM7" s="139"/>
      <c r="CN7" s="139"/>
      <c r="CO7" s="139">
        <v>1</v>
      </c>
      <c r="CP7" s="140">
        <v>1</v>
      </c>
      <c r="CQ7" s="141">
        <v>55000</v>
      </c>
      <c r="CR7" s="141">
        <v>55000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8"/>
      <c r="B8" s="187" t="s">
        <v>67</v>
      </c>
      <c r="C8" s="187" t="s">
        <v>58</v>
      </c>
      <c r="D8" s="187"/>
      <c r="E8" s="187" t="s">
        <v>68</v>
      </c>
      <c r="F8" s="187" t="s">
        <v>69</v>
      </c>
      <c r="G8" s="187" t="s">
        <v>61</v>
      </c>
      <c r="H8" s="90"/>
      <c r="I8" s="90" t="s">
        <v>63</v>
      </c>
      <c r="J8" s="90" t="s">
        <v>70</v>
      </c>
      <c r="K8" s="179"/>
      <c r="L8" s="79">
        <v>0</v>
      </c>
      <c r="M8" s="79">
        <v>0</v>
      </c>
      <c r="N8" s="79">
        <v>0</v>
      </c>
      <c r="O8" s="91">
        <v>7</v>
      </c>
      <c r="P8" s="92">
        <v>0</v>
      </c>
      <c r="Q8" s="93">
        <f>O8+P8</f>
        <v>7</v>
      </c>
      <c r="R8" s="80" t="str">
        <f>IFERROR(Q8/N8,"-")</f>
        <v>-</v>
      </c>
      <c r="S8" s="79">
        <v>1</v>
      </c>
      <c r="T8" s="79">
        <v>1</v>
      </c>
      <c r="U8" s="80">
        <f>IFERROR(T8/(Q8),"-")</f>
        <v>0.14285714285714</v>
      </c>
      <c r="V8" s="81"/>
      <c r="W8" s="82">
        <v>1</v>
      </c>
      <c r="X8" s="80">
        <f>IF(Q8=0,"-",W8/Q8)</f>
        <v>0.14285714285714</v>
      </c>
      <c r="Y8" s="184">
        <v>3000</v>
      </c>
      <c r="Z8" s="185">
        <f>IFERROR(Y8/Q8,"-")</f>
        <v>428.57142857143</v>
      </c>
      <c r="AA8" s="185">
        <f>IFERROR(Y8/W8,"-")</f>
        <v>3000</v>
      </c>
      <c r="AB8" s="179"/>
      <c r="AC8" s="83"/>
      <c r="AD8" s="77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0.28571428571429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0.28571428571429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0.28571428571429</v>
      </c>
      <c r="BQ8" s="121">
        <v>1</v>
      </c>
      <c r="BR8" s="122">
        <f>IFERROR(BQ8/BO8,"-")</f>
        <v>0.5</v>
      </c>
      <c r="BS8" s="123">
        <v>3000</v>
      </c>
      <c r="BT8" s="124">
        <f>IFERROR(BS8/BO8,"-")</f>
        <v>1500</v>
      </c>
      <c r="BU8" s="125">
        <v>1</v>
      </c>
      <c r="BV8" s="125"/>
      <c r="BW8" s="125"/>
      <c r="BX8" s="126">
        <v>1</v>
      </c>
      <c r="BY8" s="127">
        <f>IF(Q8=0,"",IF(BX8=0,"",(BX8/Q8)))</f>
        <v>0.14285714285714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3000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8"/>
      <c r="B9" s="187" t="s">
        <v>71</v>
      </c>
      <c r="C9" s="187" t="s">
        <v>58</v>
      </c>
      <c r="D9" s="187"/>
      <c r="E9" s="187" t="s">
        <v>68</v>
      </c>
      <c r="F9" s="187" t="s">
        <v>69</v>
      </c>
      <c r="G9" s="187" t="s">
        <v>66</v>
      </c>
      <c r="H9" s="90"/>
      <c r="I9" s="90"/>
      <c r="J9" s="90"/>
      <c r="K9" s="179"/>
      <c r="L9" s="79">
        <v>2</v>
      </c>
      <c r="M9" s="79">
        <v>2</v>
      </c>
      <c r="N9" s="79">
        <v>11</v>
      </c>
      <c r="O9" s="91">
        <v>0</v>
      </c>
      <c r="P9" s="92">
        <v>0</v>
      </c>
      <c r="Q9" s="93">
        <f>O9+P9</f>
        <v>0</v>
      </c>
      <c r="R9" s="80">
        <f>IFERROR(Q9/N9,"-")</f>
        <v>0</v>
      </c>
      <c r="S9" s="79">
        <v>0</v>
      </c>
      <c r="T9" s="79">
        <v>0</v>
      </c>
      <c r="U9" s="80" t="str">
        <f>IFERROR(T9/(Q9),"-")</f>
        <v>-</v>
      </c>
      <c r="V9" s="81"/>
      <c r="W9" s="82">
        <v>0</v>
      </c>
      <c r="X9" s="80" t="str">
        <f>IF(Q9=0,"-",W9/Q9)</f>
        <v>-</v>
      </c>
      <c r="Y9" s="184">
        <v>0</v>
      </c>
      <c r="Z9" s="185" t="str">
        <f>IFERROR(Y9/Q9,"-")</f>
        <v>-</v>
      </c>
      <c r="AA9" s="185" t="str">
        <f>IFERROR(Y9/W9,"-")</f>
        <v>-</v>
      </c>
      <c r="AB9" s="179"/>
      <c r="AC9" s="83"/>
      <c r="AD9" s="77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8"/>
      <c r="B10" s="187" t="s">
        <v>72</v>
      </c>
      <c r="C10" s="187" t="s">
        <v>58</v>
      </c>
      <c r="D10" s="187"/>
      <c r="E10" s="187" t="s">
        <v>73</v>
      </c>
      <c r="F10" s="187" t="s">
        <v>74</v>
      </c>
      <c r="G10" s="187" t="s">
        <v>61</v>
      </c>
      <c r="H10" s="90"/>
      <c r="I10" s="90" t="s">
        <v>63</v>
      </c>
      <c r="J10" s="90" t="s">
        <v>75</v>
      </c>
      <c r="K10" s="179"/>
      <c r="L10" s="79">
        <v>0</v>
      </c>
      <c r="M10" s="79">
        <v>0</v>
      </c>
      <c r="N10" s="79">
        <v>0</v>
      </c>
      <c r="O10" s="91">
        <v>5</v>
      </c>
      <c r="P10" s="92">
        <v>0</v>
      </c>
      <c r="Q10" s="93">
        <f>O10+P10</f>
        <v>5</v>
      </c>
      <c r="R10" s="80" t="str">
        <f>IFERROR(Q10/N10,"-")</f>
        <v>-</v>
      </c>
      <c r="S10" s="79">
        <v>2</v>
      </c>
      <c r="T10" s="79">
        <v>0</v>
      </c>
      <c r="U10" s="80">
        <f>IFERROR(T10/(Q10),"-")</f>
        <v>0</v>
      </c>
      <c r="V10" s="81"/>
      <c r="W10" s="82">
        <v>2</v>
      </c>
      <c r="X10" s="80">
        <f>IF(Q10=0,"-",W10/Q10)</f>
        <v>0.4</v>
      </c>
      <c r="Y10" s="184">
        <v>35000</v>
      </c>
      <c r="Z10" s="185">
        <f>IFERROR(Y10/Q10,"-")</f>
        <v>7000</v>
      </c>
      <c r="AA10" s="185">
        <f>IFERROR(Y10/W10,"-")</f>
        <v>17500</v>
      </c>
      <c r="AB10" s="179"/>
      <c r="AC10" s="83"/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3</v>
      </c>
      <c r="BP10" s="120">
        <f>IF(Q10=0,"",IF(BO10=0,"",(BO10/Q10)))</f>
        <v>0.6</v>
      </c>
      <c r="BQ10" s="121">
        <v>1</v>
      </c>
      <c r="BR10" s="122">
        <f>IFERROR(BQ10/BO10,"-")</f>
        <v>0.33333333333333</v>
      </c>
      <c r="BS10" s="123">
        <v>5000</v>
      </c>
      <c r="BT10" s="124">
        <f>IFERROR(BS10/BO10,"-")</f>
        <v>1666.6666666667</v>
      </c>
      <c r="BU10" s="125">
        <v>1</v>
      </c>
      <c r="BV10" s="125"/>
      <c r="BW10" s="125"/>
      <c r="BX10" s="126">
        <v>1</v>
      </c>
      <c r="BY10" s="127">
        <f>IF(Q10=0,"",IF(BX10=0,"",(BX10/Q10)))</f>
        <v>0.2</v>
      </c>
      <c r="BZ10" s="128">
        <v>1</v>
      </c>
      <c r="CA10" s="129">
        <f>IFERROR(BZ10/BX10,"-")</f>
        <v>1</v>
      </c>
      <c r="CB10" s="130">
        <v>30000</v>
      </c>
      <c r="CC10" s="131">
        <f>IFERROR(CB10/BX10,"-")</f>
        <v>30000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2</v>
      </c>
      <c r="CQ10" s="141">
        <v>35000</v>
      </c>
      <c r="CR10" s="141">
        <v>30000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76</v>
      </c>
      <c r="C11" s="187" t="s">
        <v>58</v>
      </c>
      <c r="D11" s="187"/>
      <c r="E11" s="187" t="s">
        <v>73</v>
      </c>
      <c r="F11" s="187" t="s">
        <v>74</v>
      </c>
      <c r="G11" s="187" t="s">
        <v>66</v>
      </c>
      <c r="H11" s="90"/>
      <c r="I11" s="90"/>
      <c r="J11" s="90"/>
      <c r="K11" s="179"/>
      <c r="L11" s="79">
        <v>21</v>
      </c>
      <c r="M11" s="79">
        <v>10</v>
      </c>
      <c r="N11" s="79">
        <v>3</v>
      </c>
      <c r="O11" s="91">
        <v>1</v>
      </c>
      <c r="P11" s="92">
        <v>0</v>
      </c>
      <c r="Q11" s="93">
        <f>O11+P11</f>
        <v>1</v>
      </c>
      <c r="R11" s="80">
        <f>IFERROR(Q11/N11,"-")</f>
        <v>0.33333333333333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4">
        <v>0</v>
      </c>
      <c r="Z11" s="185">
        <f>IFERROR(Y11/Q11,"-")</f>
        <v>0</v>
      </c>
      <c r="AA11" s="185" t="str">
        <f>IFERROR(Y11/W11,"-")</f>
        <v>-</v>
      </c>
      <c r="AB11" s="179"/>
      <c r="AC11" s="83"/>
      <c r="AD11" s="77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>
        <v>1</v>
      </c>
      <c r="CH11" s="134">
        <f>IF(Q11=0,"",IF(CG11=0,"",(CG11/Q11)))</f>
        <v>1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</v>
      </c>
      <c r="B12" s="187" t="s">
        <v>77</v>
      </c>
      <c r="C12" s="187" t="s">
        <v>58</v>
      </c>
      <c r="D12" s="187"/>
      <c r="E12" s="187" t="s">
        <v>78</v>
      </c>
      <c r="F12" s="187" t="s">
        <v>79</v>
      </c>
      <c r="G12" s="187" t="s">
        <v>61</v>
      </c>
      <c r="H12" s="90" t="s">
        <v>80</v>
      </c>
      <c r="I12" s="90" t="s">
        <v>81</v>
      </c>
      <c r="J12" s="188" t="s">
        <v>82</v>
      </c>
      <c r="K12" s="179">
        <v>190000</v>
      </c>
      <c r="L12" s="79">
        <v>0</v>
      </c>
      <c r="M12" s="79">
        <v>0</v>
      </c>
      <c r="N12" s="79">
        <v>0</v>
      </c>
      <c r="O12" s="91">
        <v>12</v>
      </c>
      <c r="P12" s="92">
        <v>0</v>
      </c>
      <c r="Q12" s="93">
        <f>O12+P12</f>
        <v>12</v>
      </c>
      <c r="R12" s="80" t="str">
        <f>IFERROR(Q12/N12,"-")</f>
        <v>-</v>
      </c>
      <c r="S12" s="79">
        <v>1</v>
      </c>
      <c r="T12" s="79">
        <v>2</v>
      </c>
      <c r="U12" s="80">
        <f>IFERROR(T12/(Q12),"-")</f>
        <v>0.16666666666667</v>
      </c>
      <c r="V12" s="81">
        <f>IFERROR(K12/SUM(Q12:Q13),"-")</f>
        <v>13571.428571429</v>
      </c>
      <c r="W12" s="82">
        <v>0</v>
      </c>
      <c r="X12" s="80">
        <f>IF(Q12=0,"-",W12/Q12)</f>
        <v>0</v>
      </c>
      <c r="Y12" s="184">
        <v>0</v>
      </c>
      <c r="Z12" s="185">
        <f>IFERROR(Y12/Q12,"-")</f>
        <v>0</v>
      </c>
      <c r="AA12" s="185" t="str">
        <f>IFERROR(Y12/W12,"-")</f>
        <v>-</v>
      </c>
      <c r="AB12" s="179">
        <f>SUM(Y12:Y13)-SUM(K12:K13)</f>
        <v>-190000</v>
      </c>
      <c r="AC12" s="83">
        <f>SUM(Y12:Y13)/SUM(K12:K13)</f>
        <v>0</v>
      </c>
      <c r="AD12" s="77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>
        <v>2</v>
      </c>
      <c r="AX12" s="107">
        <f>IF(Q12=0,"",IF(AW12=0,"",(AW12/Q12)))</f>
        <v>0.16666666666667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5</v>
      </c>
      <c r="BG12" s="113">
        <f>IF(Q12=0,"",IF(BF12=0,"",(BF12/Q12)))</f>
        <v>0.41666666666667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0.33333333333333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>
        <v>1</v>
      </c>
      <c r="CH12" s="134">
        <f>IF(Q12=0,"",IF(CG12=0,"",(CG12/Q12)))</f>
        <v>0.083333333333333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83</v>
      </c>
      <c r="C13" s="187" t="s">
        <v>58</v>
      </c>
      <c r="D13" s="187"/>
      <c r="E13" s="187" t="s">
        <v>78</v>
      </c>
      <c r="F13" s="187" t="s">
        <v>79</v>
      </c>
      <c r="G13" s="187" t="s">
        <v>66</v>
      </c>
      <c r="H13" s="90"/>
      <c r="I13" s="90"/>
      <c r="J13" s="90"/>
      <c r="K13" s="179"/>
      <c r="L13" s="79">
        <v>16</v>
      </c>
      <c r="M13" s="79">
        <v>13</v>
      </c>
      <c r="N13" s="79">
        <v>5</v>
      </c>
      <c r="O13" s="91">
        <v>2</v>
      </c>
      <c r="P13" s="92">
        <v>0</v>
      </c>
      <c r="Q13" s="93">
        <f>O13+P13</f>
        <v>2</v>
      </c>
      <c r="R13" s="80">
        <f>IFERROR(Q13/N13,"-")</f>
        <v>0.4</v>
      </c>
      <c r="S13" s="79">
        <v>1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4">
        <v>0</v>
      </c>
      <c r="Z13" s="185">
        <f>IFERROR(Y13/Q13,"-")</f>
        <v>0</v>
      </c>
      <c r="AA13" s="185" t="str">
        <f>IFERROR(Y13/W13,"-")</f>
        <v>-</v>
      </c>
      <c r="AB13" s="179"/>
      <c r="AC13" s="83"/>
      <c r="AD13" s="77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7"/>
      <c r="C14" s="87"/>
      <c r="D14" s="88"/>
      <c r="E14" s="88"/>
      <c r="F14" s="88"/>
      <c r="G14" s="89"/>
      <c r="H14" s="90"/>
      <c r="I14" s="90"/>
      <c r="J14" s="90"/>
      <c r="K14" s="180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6"/>
      <c r="Z14" s="186"/>
      <c r="AA14" s="186"/>
      <c r="AB14" s="186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81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6"/>
      <c r="Z15" s="186"/>
      <c r="AA15" s="186"/>
      <c r="AB15" s="186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0.23846153846154</v>
      </c>
      <c r="B16" s="39"/>
      <c r="C16" s="39"/>
      <c r="D16" s="39"/>
      <c r="E16" s="39"/>
      <c r="F16" s="39"/>
      <c r="G16" s="39"/>
      <c r="H16" s="40" t="s">
        <v>84</v>
      </c>
      <c r="I16" s="40"/>
      <c r="J16" s="40"/>
      <c r="K16" s="182">
        <f>SUM(K6:K15)</f>
        <v>390000</v>
      </c>
      <c r="L16" s="41">
        <f>SUM(L6:L15)</f>
        <v>47</v>
      </c>
      <c r="M16" s="41">
        <f>SUM(M6:M15)</f>
        <v>32</v>
      </c>
      <c r="N16" s="41">
        <f>SUM(N6:N15)</f>
        <v>27</v>
      </c>
      <c r="O16" s="41">
        <f>SUM(O6:O15)</f>
        <v>31</v>
      </c>
      <c r="P16" s="41">
        <f>SUM(P6:P15)</f>
        <v>0</v>
      </c>
      <c r="Q16" s="41">
        <f>SUM(Q6:Q15)</f>
        <v>31</v>
      </c>
      <c r="R16" s="42">
        <f>IFERROR(Q16/N16,"-")</f>
        <v>1.1481481481481</v>
      </c>
      <c r="S16" s="76">
        <f>SUM(S6:S15)</f>
        <v>7</v>
      </c>
      <c r="T16" s="76">
        <f>SUM(T6:T15)</f>
        <v>3</v>
      </c>
      <c r="U16" s="42">
        <f>IFERROR(S16/Q16,"-")</f>
        <v>0.2258064516129</v>
      </c>
      <c r="V16" s="43">
        <f>IFERROR(K16/Q16,"-")</f>
        <v>12580.64516129</v>
      </c>
      <c r="W16" s="44">
        <f>SUM(W6:W15)</f>
        <v>4</v>
      </c>
      <c r="X16" s="42">
        <f>IFERROR(W16/Q16,"-")</f>
        <v>0.12903225806452</v>
      </c>
      <c r="Y16" s="182">
        <f>SUM(Y6:Y15)</f>
        <v>93000</v>
      </c>
      <c r="Z16" s="182">
        <f>IFERROR(Y16/Q16,"-")</f>
        <v>3000</v>
      </c>
      <c r="AA16" s="182">
        <f>IFERROR(Y16/W16,"-")</f>
        <v>23250</v>
      </c>
      <c r="AB16" s="182">
        <f>Y16-K16</f>
        <v>-297000</v>
      </c>
      <c r="AC16" s="45">
        <f>Y16/K16</f>
        <v>0.23846153846154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2.0064814814815</v>
      </c>
      <c r="B10" s="187" t="s">
        <v>86</v>
      </c>
      <c r="C10" s="187"/>
      <c r="D10" s="187"/>
      <c r="E10" s="187"/>
      <c r="F10" s="187"/>
      <c r="G10" s="187" t="s">
        <v>87</v>
      </c>
      <c r="H10" s="90" t="s">
        <v>88</v>
      </c>
      <c r="I10" s="90"/>
      <c r="J10" s="90" t="s">
        <v>89</v>
      </c>
      <c r="K10" s="179">
        <v>1080000</v>
      </c>
      <c r="L10" s="79">
        <v>194</v>
      </c>
      <c r="M10" s="79">
        <v>0</v>
      </c>
      <c r="N10" s="79">
        <v>529</v>
      </c>
      <c r="O10" s="91">
        <v>62</v>
      </c>
      <c r="P10" s="92">
        <v>1</v>
      </c>
      <c r="Q10" s="93">
        <f>O10+P10</f>
        <v>63</v>
      </c>
      <c r="R10" s="80">
        <f>IFERROR(Q10/N10,"-")</f>
        <v>0.11909262759924</v>
      </c>
      <c r="S10" s="79">
        <v>12</v>
      </c>
      <c r="T10" s="79">
        <v>26</v>
      </c>
      <c r="U10" s="80">
        <f>IFERROR(T10/(Q10),"-")</f>
        <v>0.41269841269841</v>
      </c>
      <c r="V10" s="81">
        <f>IFERROR(K10/SUM(Q10:Q15),"-")</f>
        <v>7500</v>
      </c>
      <c r="W10" s="82">
        <v>9</v>
      </c>
      <c r="X10" s="80">
        <f>IF(Q10=0,"-",W10/Q10)</f>
        <v>0.14285714285714</v>
      </c>
      <c r="Y10" s="184">
        <v>1444000</v>
      </c>
      <c r="Z10" s="185">
        <f>IFERROR(Y10/Q10,"-")</f>
        <v>22920.634920635</v>
      </c>
      <c r="AA10" s="185">
        <f>IFERROR(Y10/W10,"-")</f>
        <v>160444.44444444</v>
      </c>
      <c r="AB10" s="179">
        <f>SUM(Y10:Y15)-SUM(K10:K15)</f>
        <v>1087000</v>
      </c>
      <c r="AC10" s="83">
        <f>SUM(Y10:Y15)/SUM(K10:K15)</f>
        <v>2.0064814814815</v>
      </c>
      <c r="AD10" s="77"/>
      <c r="AE10" s="94">
        <v>6</v>
      </c>
      <c r="AF10" s="95">
        <f>IF(Q10=0,"",IF(AE10=0,"",(AE10/Q10)))</f>
        <v>0.095238095238095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21</v>
      </c>
      <c r="AO10" s="101">
        <f>IF(Q10=0,"",IF(AN10=0,"",(AN10/Q10)))</f>
        <v>0.33333333333333</v>
      </c>
      <c r="AP10" s="100">
        <v>1</v>
      </c>
      <c r="AQ10" s="102">
        <f>IFERROR(AP10/AN10,"-")</f>
        <v>0.047619047619048</v>
      </c>
      <c r="AR10" s="103">
        <v>13000</v>
      </c>
      <c r="AS10" s="104">
        <f>IFERROR(AR10/AN10,"-")</f>
        <v>619.04761904762</v>
      </c>
      <c r="AT10" s="105"/>
      <c r="AU10" s="105"/>
      <c r="AV10" s="105">
        <v>1</v>
      </c>
      <c r="AW10" s="106">
        <v>3</v>
      </c>
      <c r="AX10" s="107">
        <f>IF(Q10=0,"",IF(AW10=0,"",(AW10/Q10)))</f>
        <v>0.047619047619048</v>
      </c>
      <c r="AY10" s="106">
        <v>1</v>
      </c>
      <c r="AZ10" s="108">
        <f>IFERROR(AY10/AW10,"-")</f>
        <v>0.33333333333333</v>
      </c>
      <c r="BA10" s="109">
        <v>5000</v>
      </c>
      <c r="BB10" s="110">
        <f>IFERROR(BA10/AW10,"-")</f>
        <v>1666.6666666667</v>
      </c>
      <c r="BC10" s="111">
        <v>1</v>
      </c>
      <c r="BD10" s="111"/>
      <c r="BE10" s="111"/>
      <c r="BF10" s="112">
        <v>11</v>
      </c>
      <c r="BG10" s="113">
        <f>IF(Q10=0,"",IF(BF10=0,"",(BF10/Q10)))</f>
        <v>0.17460317460317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15</v>
      </c>
      <c r="BP10" s="120">
        <f>IF(Q10=0,"",IF(BO10=0,"",(BO10/Q10)))</f>
        <v>0.23809523809524</v>
      </c>
      <c r="BQ10" s="121">
        <v>5</v>
      </c>
      <c r="BR10" s="122">
        <f>IFERROR(BQ10/BO10,"-")</f>
        <v>0.33333333333333</v>
      </c>
      <c r="BS10" s="123">
        <v>238000</v>
      </c>
      <c r="BT10" s="124">
        <f>IFERROR(BS10/BO10,"-")</f>
        <v>15866.666666667</v>
      </c>
      <c r="BU10" s="125"/>
      <c r="BV10" s="125">
        <v>1</v>
      </c>
      <c r="BW10" s="125">
        <v>4</v>
      </c>
      <c r="BX10" s="126">
        <v>6</v>
      </c>
      <c r="BY10" s="127">
        <f>IF(Q10=0,"",IF(BX10=0,"",(BX10/Q10)))</f>
        <v>0.095238095238095</v>
      </c>
      <c r="BZ10" s="128">
        <v>1</v>
      </c>
      <c r="CA10" s="129">
        <f>IFERROR(BZ10/BX10,"-")</f>
        <v>0.16666666666667</v>
      </c>
      <c r="CB10" s="130">
        <v>1145000</v>
      </c>
      <c r="CC10" s="131">
        <f>IFERROR(CB10/BX10,"-")</f>
        <v>190833.33333333</v>
      </c>
      <c r="CD10" s="132"/>
      <c r="CE10" s="132"/>
      <c r="CF10" s="132">
        <v>1</v>
      </c>
      <c r="CG10" s="133">
        <v>1</v>
      </c>
      <c r="CH10" s="134">
        <f>IF(Q10=0,"",IF(CG10=0,"",(CG10/Q10)))</f>
        <v>0.015873015873016</v>
      </c>
      <c r="CI10" s="135">
        <v>1</v>
      </c>
      <c r="CJ10" s="136">
        <f>IFERROR(CI10/CG10,"-")</f>
        <v>1</v>
      </c>
      <c r="CK10" s="137">
        <v>43000</v>
      </c>
      <c r="CL10" s="138">
        <f>IFERROR(CK10/CG10,"-")</f>
        <v>43000</v>
      </c>
      <c r="CM10" s="139"/>
      <c r="CN10" s="139"/>
      <c r="CO10" s="139">
        <v>1</v>
      </c>
      <c r="CP10" s="140">
        <v>9</v>
      </c>
      <c r="CQ10" s="141">
        <v>1444000</v>
      </c>
      <c r="CR10" s="141">
        <v>1145000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7" t="s">
        <v>90</v>
      </c>
      <c r="C11" s="187"/>
      <c r="D11" s="187"/>
      <c r="E11" s="187"/>
      <c r="F11" s="187"/>
      <c r="G11" s="187" t="s">
        <v>87</v>
      </c>
      <c r="H11" s="90"/>
      <c r="I11" s="90"/>
      <c r="J11" s="90"/>
      <c r="K11" s="179"/>
      <c r="L11" s="79">
        <v>56</v>
      </c>
      <c r="M11" s="79">
        <v>0</v>
      </c>
      <c r="N11" s="79">
        <v>155</v>
      </c>
      <c r="O11" s="91">
        <v>10</v>
      </c>
      <c r="P11" s="92">
        <v>0</v>
      </c>
      <c r="Q11" s="93">
        <f>O11+P11</f>
        <v>10</v>
      </c>
      <c r="R11" s="80">
        <f>IFERROR(Q11/N11,"-")</f>
        <v>0.064516129032258</v>
      </c>
      <c r="S11" s="79">
        <v>3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4">
        <v>0</v>
      </c>
      <c r="Z11" s="185">
        <f>IFERROR(Y11/Q11,"-")</f>
        <v>0</v>
      </c>
      <c r="AA11" s="185" t="str">
        <f>IFERROR(Y11/W11,"-")</f>
        <v>-</v>
      </c>
      <c r="AB11" s="179"/>
      <c r="AC11" s="83"/>
      <c r="AD11" s="77"/>
      <c r="AE11" s="94">
        <v>1</v>
      </c>
      <c r="AF11" s="95">
        <f>IF(Q11=0,"",IF(AE11=0,"",(AE11/Q11)))</f>
        <v>0.1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</v>
      </c>
      <c r="AO11" s="101">
        <f>IF(Q11=0,"",IF(AN11=0,"",(AN11/Q11)))</f>
        <v>0.1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3</v>
      </c>
      <c r="AX11" s="107">
        <f>IF(Q11=0,"",IF(AW11=0,"",(AW11/Q11)))</f>
        <v>0.3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0.2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0.2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91</v>
      </c>
      <c r="C12" s="187"/>
      <c r="D12" s="187"/>
      <c r="E12" s="187"/>
      <c r="F12" s="187"/>
      <c r="G12" s="187" t="s">
        <v>87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92</v>
      </c>
      <c r="C13" s="187"/>
      <c r="D13" s="187"/>
      <c r="E13" s="187"/>
      <c r="F13" s="187"/>
      <c r="G13" s="187" t="s">
        <v>66</v>
      </c>
      <c r="H13" s="36"/>
      <c r="I13" s="36"/>
      <c r="J13" s="73"/>
      <c r="K13" s="181"/>
      <c r="L13" s="34">
        <v>400</v>
      </c>
      <c r="M13" s="34">
        <v>233</v>
      </c>
      <c r="N13" s="31">
        <v>277</v>
      </c>
      <c r="O13" s="23">
        <v>59</v>
      </c>
      <c r="P13" s="23">
        <v>1</v>
      </c>
      <c r="Q13" s="23">
        <f>O13+P13</f>
        <v>60</v>
      </c>
      <c r="R13" s="32">
        <f>IFERROR(Q13/N13,"-")</f>
        <v>0.21660649819495</v>
      </c>
      <c r="S13" s="32">
        <v>20</v>
      </c>
      <c r="T13" s="23">
        <v>11</v>
      </c>
      <c r="U13" s="32">
        <f>IFERROR(T13/(Q13),"-")</f>
        <v>0.18333333333333</v>
      </c>
      <c r="V13" s="25"/>
      <c r="W13" s="25">
        <v>7</v>
      </c>
      <c r="X13" s="25">
        <f>IF(Q13=0,"-",W13/Q13)</f>
        <v>0.11666666666667</v>
      </c>
      <c r="Y13" s="186">
        <v>723000</v>
      </c>
      <c r="Z13" s="186">
        <f>IFERROR(Y13/Q13,"-")</f>
        <v>12050</v>
      </c>
      <c r="AA13" s="186">
        <f>IFERROR(Y13/W13,"-")</f>
        <v>103285.71428571</v>
      </c>
      <c r="AB13" s="186"/>
      <c r="AC13" s="33"/>
      <c r="AD13" s="59"/>
      <c r="AE13" s="61">
        <v>1</v>
      </c>
      <c r="AF13" s="62">
        <f>IF(Q13=0,"",IF(AE13=0,"",(AE13/Q13)))</f>
        <v>0.016666666666667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10</v>
      </c>
      <c r="AO13" s="62">
        <f>IF(Q13=0,"",IF(AN13=0,"",(AN13/Q13)))</f>
        <v>0.16666666666667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5</v>
      </c>
      <c r="AX13" s="62">
        <f>IF(Q13=0,"",IF(AW13=0,"",(AW13/Q13)))</f>
        <v>0.083333333333333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11</v>
      </c>
      <c r="BG13" s="62">
        <f>IF(Q13=0,"",IF(BF13=0,"",(BF13/Q13)))</f>
        <v>0.18333333333333</v>
      </c>
      <c r="BH13" s="61">
        <v>1</v>
      </c>
      <c r="BI13" s="65">
        <f>IFERROR(BH13/BF13,"-")</f>
        <v>0.090909090909091</v>
      </c>
      <c r="BJ13" s="66">
        <v>5000</v>
      </c>
      <c r="BK13" s="67">
        <f>IFERROR(BJ13/BF13,"-")</f>
        <v>454.54545454545</v>
      </c>
      <c r="BL13" s="68">
        <v>1</v>
      </c>
      <c r="BM13" s="68"/>
      <c r="BN13" s="68"/>
      <c r="BO13" s="63">
        <v>14</v>
      </c>
      <c r="BP13" s="64">
        <f>IF(Q13=0,"",IF(BO13=0,"",(BO13/Q13)))</f>
        <v>0.23333333333333</v>
      </c>
      <c r="BQ13" s="61">
        <v>1</v>
      </c>
      <c r="BR13" s="65">
        <f>IFERROR(BQ13/BO13,"-")</f>
        <v>0.071428571428571</v>
      </c>
      <c r="BS13" s="66">
        <v>3000</v>
      </c>
      <c r="BT13" s="67">
        <f>IFERROR(BS13/BO13,"-")</f>
        <v>214.28571428571</v>
      </c>
      <c r="BU13" s="68">
        <v>1</v>
      </c>
      <c r="BV13" s="68"/>
      <c r="BW13" s="68"/>
      <c r="BX13" s="63">
        <v>13</v>
      </c>
      <c r="BY13" s="64">
        <f>IF(Q13=0,"",IF(BX13=0,"",(BX13/Q13)))</f>
        <v>0.21666666666667</v>
      </c>
      <c r="BZ13" s="61">
        <v>3</v>
      </c>
      <c r="CA13" s="65">
        <f>IFERROR(BZ13/BX13,"-")</f>
        <v>0.23076923076923</v>
      </c>
      <c r="CB13" s="66">
        <v>473000</v>
      </c>
      <c r="CC13" s="67">
        <f>IFERROR(CB13/BX13,"-")</f>
        <v>36384.615384615</v>
      </c>
      <c r="CD13" s="68"/>
      <c r="CE13" s="68">
        <v>1</v>
      </c>
      <c r="CF13" s="68">
        <v>2</v>
      </c>
      <c r="CG13" s="63">
        <v>6</v>
      </c>
      <c r="CH13" s="64">
        <f>IF(Q13=0,"",IF(CG13=0,"",(CG13/Q13)))</f>
        <v>0.1</v>
      </c>
      <c r="CI13" s="61">
        <v>2</v>
      </c>
      <c r="CJ13" s="65">
        <f>IFERROR(CI13/CG13,"-")</f>
        <v>0.33333333333333</v>
      </c>
      <c r="CK13" s="66">
        <v>242000</v>
      </c>
      <c r="CL13" s="67">
        <f>IFERROR(CK13/CG13,"-")</f>
        <v>40333.333333333</v>
      </c>
      <c r="CM13" s="68"/>
      <c r="CN13" s="68"/>
      <c r="CO13" s="68">
        <v>2</v>
      </c>
      <c r="CP13" s="69">
        <v>7</v>
      </c>
      <c r="CQ13" s="66">
        <v>723000</v>
      </c>
      <c r="CR13" s="66">
        <v>445000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93</v>
      </c>
      <c r="C14" s="187"/>
      <c r="D14" s="187"/>
      <c r="E14" s="187"/>
      <c r="F14" s="187"/>
      <c r="G14" s="187" t="s">
        <v>66</v>
      </c>
      <c r="H14" s="40"/>
      <c r="I14" s="40"/>
      <c r="J14" s="40"/>
      <c r="K14" s="182"/>
      <c r="L14" s="41">
        <v>94</v>
      </c>
      <c r="M14" s="41">
        <v>54</v>
      </c>
      <c r="N14" s="41">
        <v>34</v>
      </c>
      <c r="O14" s="41">
        <v>9</v>
      </c>
      <c r="P14" s="41">
        <v>0</v>
      </c>
      <c r="Q14" s="41">
        <f>O14+P14</f>
        <v>9</v>
      </c>
      <c r="R14" s="42">
        <f>IFERROR(Q14/N14,"-")</f>
        <v>0.26470588235294</v>
      </c>
      <c r="S14" s="76">
        <v>6</v>
      </c>
      <c r="T14" s="76">
        <v>1</v>
      </c>
      <c r="U14" s="42">
        <f>IFERROR(T14/(Q14),"-")</f>
        <v>0.11111111111111</v>
      </c>
      <c r="V14" s="43"/>
      <c r="W14" s="44">
        <v>0</v>
      </c>
      <c r="X14" s="42">
        <f>IF(Q14=0,"-",W14/Q14)</f>
        <v>0</v>
      </c>
      <c r="Y14" s="182">
        <v>0</v>
      </c>
      <c r="Z14" s="182">
        <f>IFERROR(Y14/Q14,"-")</f>
        <v>0</v>
      </c>
      <c r="AA14" s="182" t="str">
        <f>IFERROR(Y14/W14,"-")</f>
        <v>-</v>
      </c>
      <c r="AB14" s="182"/>
      <c r="AC14" s="45"/>
      <c r="AD14" s="58"/>
      <c r="AE14" s="60"/>
      <c r="AF14" s="60">
        <f>IF(Q14=0,"",IF(AE14=0,"",(AE14/Q14)))</f>
        <v>0</v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>
        <f>IF(Q14=0,"",IF(AN14=0,"",(AN14/Q14)))</f>
        <v>0</v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>
        <f>IF(Q14=0,"",IF(AW14=0,"",(AW14/Q14)))</f>
        <v>0</v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>
        <v>1</v>
      </c>
      <c r="BG14" s="60">
        <f>IF(Q14=0,"",IF(BF14=0,"",(BF14/Q14)))</f>
        <v>0.11111111111111</v>
      </c>
      <c r="BH14" s="60"/>
      <c r="BI14" s="60">
        <f>IFERROR(BH14/BF14,"-")</f>
        <v>0</v>
      </c>
      <c r="BJ14" s="60"/>
      <c r="BK14" s="60">
        <f>IFERROR(BJ14/BF14,"-")</f>
        <v>0</v>
      </c>
      <c r="BL14" s="60"/>
      <c r="BM14" s="60"/>
      <c r="BN14" s="60"/>
      <c r="BO14" s="60">
        <v>4</v>
      </c>
      <c r="BP14" s="60">
        <f>IF(Q14=0,"",IF(BO14=0,"",(BO14/Q14)))</f>
        <v>0.44444444444444</v>
      </c>
      <c r="BQ14" s="60"/>
      <c r="BR14" s="60">
        <f>IFERROR(BQ14/BO14,"-")</f>
        <v>0</v>
      </c>
      <c r="BS14" s="60"/>
      <c r="BT14" s="60">
        <f>IFERROR(BS14/BO14,"-")</f>
        <v>0</v>
      </c>
      <c r="BU14" s="60"/>
      <c r="BV14" s="60"/>
      <c r="BW14" s="60"/>
      <c r="BX14" s="60">
        <v>4</v>
      </c>
      <c r="BY14" s="60">
        <f>IF(Q14=0,"",IF(BX14=0,"",(BX14/Q14)))</f>
        <v>0.44444444444444</v>
      </c>
      <c r="BZ14" s="60"/>
      <c r="CA14" s="60">
        <f>IFERROR(BZ14/BX14,"-")</f>
        <v>0</v>
      </c>
      <c r="CB14" s="60"/>
      <c r="CC14" s="60">
        <f>IFERROR(CB14/BX14,"-")</f>
        <v>0</v>
      </c>
      <c r="CD14" s="60"/>
      <c r="CE14" s="60"/>
      <c r="CF14" s="60"/>
      <c r="CG14" s="60"/>
      <c r="CH14" s="60">
        <f>IF(Q14=0,"",IF(CG14=0,"",(CG14/Q14)))</f>
        <v>0</v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0</v>
      </c>
      <c r="CQ14" s="60">
        <v>0</v>
      </c>
      <c r="CR14" s="60"/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94</v>
      </c>
      <c r="C15" s="187"/>
      <c r="D15" s="187"/>
      <c r="E15" s="187"/>
      <c r="F15" s="187"/>
      <c r="G15" s="187" t="s">
        <v>66</v>
      </c>
      <c r="H15" s="72"/>
      <c r="I15" s="72"/>
      <c r="J15" s="72"/>
      <c r="L15" s="72">
        <v>21</v>
      </c>
      <c r="M15" s="72">
        <v>7</v>
      </c>
      <c r="N15" s="72">
        <v>4</v>
      </c>
      <c r="O15" s="72">
        <v>1</v>
      </c>
      <c r="P15" s="72">
        <v>1</v>
      </c>
      <c r="Q15" s="72">
        <f>O15+P15</f>
        <v>2</v>
      </c>
      <c r="R15" s="72">
        <f>IFERROR(Q15/N15,"-")</f>
        <v>0.5</v>
      </c>
      <c r="S15" s="72">
        <v>1</v>
      </c>
      <c r="T15" s="72">
        <v>0</v>
      </c>
      <c r="U15" s="72">
        <f>IFERROR(T15/(Q15),"-")</f>
        <v>0</v>
      </c>
      <c r="W15" s="72">
        <v>0</v>
      </c>
      <c r="X15" s="72">
        <f>IF(Q15=0,"-",W15/Q15)</f>
        <v>0</v>
      </c>
      <c r="Y15" s="72">
        <v>0</v>
      </c>
      <c r="Z15" s="72">
        <f>IFERROR(Y15/Q15,"-")</f>
        <v>0</v>
      </c>
      <c r="AA15" s="72" t="str">
        <f>IFERROR(Y15/W15,"-")</f>
        <v>-</v>
      </c>
      <c r="AE15" s="72"/>
      <c r="AF15" s="72">
        <f>IF(Q15=0,"",IF(AE15=0,"",(AE15/Q15)))</f>
        <v>0</v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>
        <f>IF(Q15=0,"",IF(AN15=0,"",(AN15/Q15)))</f>
        <v>0</v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>
        <f>IF(Q15=0,"",IF(AW15=0,"",(AW15/Q15)))</f>
        <v>0</v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>
        <f>IF(Q15=0,"",IF(BF15=0,"",(BF15/Q15)))</f>
        <v>0</v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>
        <f>IF(Q15=0,"",IF(BO15=0,"",(BO15/Q15)))</f>
        <v>0</v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>
        <v>1</v>
      </c>
      <c r="BY15" s="72">
        <f>IF(Q15=0,"",IF(BX15=0,"",(BX15/Q15)))</f>
        <v>0.5</v>
      </c>
      <c r="BZ15" s="72"/>
      <c r="CA15" s="72">
        <f>IFERROR(BZ15/BX15,"-")</f>
        <v>0</v>
      </c>
      <c r="CB15" s="72"/>
      <c r="CC15" s="72">
        <f>IFERROR(CB15/BX15,"-")</f>
        <v>0</v>
      </c>
      <c r="CD15" s="72"/>
      <c r="CE15" s="72"/>
      <c r="CF15" s="72"/>
      <c r="CG15" s="72">
        <v>1</v>
      </c>
      <c r="CH15" s="72">
        <f>IF(Q15=0,"",IF(CG15=0,"",(CG15/Q15)))</f>
        <v>0.5</v>
      </c>
      <c r="CI15" s="72"/>
      <c r="CJ15" s="72">
        <f>IFERROR(CI15/CG15,"-")</f>
        <v>0</v>
      </c>
      <c r="CK15" s="72"/>
      <c r="CL15" s="72">
        <f>IFERROR(CK15/CG15,"-")</f>
        <v>0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2.0064814814815</v>
      </c>
      <c r="H18" s="72" t="s">
        <v>95</v>
      </c>
      <c r="K18" s="72">
        <f>SUM(K6:K17)</f>
        <v>1080000</v>
      </c>
      <c r="L18" s="72">
        <f>SUM(L6:L17)</f>
        <v>765</v>
      </c>
      <c r="M18" s="72">
        <f>SUM(M6:M17)</f>
        <v>294</v>
      </c>
      <c r="N18" s="72">
        <f>SUM(N6:N17)</f>
        <v>999</v>
      </c>
      <c r="O18" s="72">
        <f>SUM(O6:O17)</f>
        <v>141</v>
      </c>
      <c r="P18" s="72">
        <f>SUM(P6:P17)</f>
        <v>3</v>
      </c>
      <c r="Q18" s="72">
        <f>SUM(Q6:Q17)</f>
        <v>144</v>
      </c>
      <c r="R18" s="72">
        <f>IFERROR(Q18/N18,"-")</f>
        <v>0.14414414414414</v>
      </c>
      <c r="S18" s="72">
        <f>SUM(S6:S17)</f>
        <v>42</v>
      </c>
      <c r="T18" s="72">
        <f>SUM(T6:T17)</f>
        <v>38</v>
      </c>
      <c r="U18" s="72">
        <f>IFERROR(S18/Q18,"-")</f>
        <v>0.29166666666667</v>
      </c>
      <c r="V18" s="72">
        <f>IFERROR(K18/Q18,"-")</f>
        <v>7500</v>
      </c>
      <c r="W18" s="72">
        <f>SUM(W6:W17)</f>
        <v>16</v>
      </c>
      <c r="X18" s="72">
        <f>IFERROR(W18/Q18,"-")</f>
        <v>0.11111111111111</v>
      </c>
      <c r="Y18" s="72">
        <f>SUM(Y6:Y17)</f>
        <v>2167000</v>
      </c>
      <c r="Z18" s="72">
        <f>IFERROR(Y18/Q18,"-")</f>
        <v>15048.611111111</v>
      </c>
      <c r="AA18" s="72">
        <f>IFERROR(Y18/W18,"-")</f>
        <v>135437.5</v>
      </c>
      <c r="AB18" s="72">
        <f>Y18-K18</f>
        <v>1087000</v>
      </c>
      <c r="AC18" s="72">
        <f>Y18/K18</f>
        <v>2.0064814814815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96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4.232</v>
      </c>
      <c r="B6" s="187" t="s">
        <v>97</v>
      </c>
      <c r="C6" s="187" t="s">
        <v>98</v>
      </c>
      <c r="D6" s="187" t="s">
        <v>99</v>
      </c>
      <c r="E6" s="187" t="s">
        <v>100</v>
      </c>
      <c r="F6" s="187" t="s">
        <v>101</v>
      </c>
      <c r="G6" s="187" t="s">
        <v>87</v>
      </c>
      <c r="H6" s="90" t="s">
        <v>102</v>
      </c>
      <c r="I6" s="90" t="s">
        <v>103</v>
      </c>
      <c r="J6" s="90" t="s">
        <v>104</v>
      </c>
      <c r="K6" s="179">
        <v>125000</v>
      </c>
      <c r="L6" s="79">
        <v>33</v>
      </c>
      <c r="M6" s="79">
        <v>0</v>
      </c>
      <c r="N6" s="79">
        <v>156</v>
      </c>
      <c r="O6" s="91">
        <v>12</v>
      </c>
      <c r="P6" s="92">
        <v>0</v>
      </c>
      <c r="Q6" s="93">
        <f>O6+P6</f>
        <v>12</v>
      </c>
      <c r="R6" s="80">
        <f>IFERROR(Q6/N6,"-")</f>
        <v>0.076923076923077</v>
      </c>
      <c r="S6" s="79">
        <v>1</v>
      </c>
      <c r="T6" s="79">
        <v>3</v>
      </c>
      <c r="U6" s="80">
        <f>IFERROR(T6/(Q6),"-")</f>
        <v>0.25</v>
      </c>
      <c r="V6" s="81">
        <f>IFERROR(K6/SUM(Q6:Q7),"-")</f>
        <v>1712.3287671233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404000</v>
      </c>
      <c r="AC6" s="83">
        <f>SUM(Y6:Y7)/SUM(K6:K7)</f>
        <v>4.232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4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0.083333333333333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0.083333333333333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2</v>
      </c>
      <c r="CH6" s="134">
        <f>IF(Q6=0,"",IF(CG6=0,"",(CG6/Q6)))</f>
        <v>0.16666666666667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105</v>
      </c>
      <c r="C7" s="187" t="s">
        <v>98</v>
      </c>
      <c r="D7" s="187"/>
      <c r="E7" s="187"/>
      <c r="F7" s="187"/>
      <c r="G7" s="187" t="s">
        <v>66</v>
      </c>
      <c r="H7" s="90"/>
      <c r="I7" s="90"/>
      <c r="J7" s="90"/>
      <c r="K7" s="179"/>
      <c r="L7" s="79">
        <v>217</v>
      </c>
      <c r="M7" s="79">
        <v>142</v>
      </c>
      <c r="N7" s="79">
        <v>160</v>
      </c>
      <c r="O7" s="91">
        <v>59</v>
      </c>
      <c r="P7" s="92">
        <v>2</v>
      </c>
      <c r="Q7" s="93">
        <f>O7+P7</f>
        <v>61</v>
      </c>
      <c r="R7" s="80">
        <f>IFERROR(Q7/N7,"-")</f>
        <v>0.38125</v>
      </c>
      <c r="S7" s="79">
        <v>14</v>
      </c>
      <c r="T7" s="79">
        <v>13</v>
      </c>
      <c r="U7" s="80">
        <f>IFERROR(T7/(Q7),"-")</f>
        <v>0.21311475409836</v>
      </c>
      <c r="V7" s="81"/>
      <c r="W7" s="82">
        <v>5</v>
      </c>
      <c r="X7" s="80">
        <f>IF(Q7=0,"-",W7/Q7)</f>
        <v>0.081967213114754</v>
      </c>
      <c r="Y7" s="184">
        <v>529000</v>
      </c>
      <c r="Z7" s="185">
        <f>IFERROR(Y7/Q7,"-")</f>
        <v>8672.131147541</v>
      </c>
      <c r="AA7" s="185">
        <f>IFERROR(Y7/W7,"-")</f>
        <v>105800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0.032786885245902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9</v>
      </c>
      <c r="AX7" s="107">
        <f>IF(Q7=0,"",IF(AW7=0,"",(AW7/Q7)))</f>
        <v>0.14754098360656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0.081967213114754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23</v>
      </c>
      <c r="BP7" s="120">
        <f>IF(Q7=0,"",IF(BO7=0,"",(BO7/Q7)))</f>
        <v>0.37704918032787</v>
      </c>
      <c r="BQ7" s="121">
        <v>3</v>
      </c>
      <c r="BR7" s="122">
        <f>IFERROR(BQ7/BO7,"-")</f>
        <v>0.1304347826087</v>
      </c>
      <c r="BS7" s="123">
        <v>23000</v>
      </c>
      <c r="BT7" s="124">
        <f>IFERROR(BS7/BO7,"-")</f>
        <v>1000</v>
      </c>
      <c r="BU7" s="125">
        <v>1</v>
      </c>
      <c r="BV7" s="125">
        <v>2</v>
      </c>
      <c r="BW7" s="125"/>
      <c r="BX7" s="126">
        <v>14</v>
      </c>
      <c r="BY7" s="127">
        <f>IF(Q7=0,"",IF(BX7=0,"",(BX7/Q7)))</f>
        <v>0.22950819672131</v>
      </c>
      <c r="BZ7" s="128">
        <v>1</v>
      </c>
      <c r="CA7" s="129">
        <f>IFERROR(BZ7/BX7,"-")</f>
        <v>0.071428571428571</v>
      </c>
      <c r="CB7" s="130">
        <v>3000</v>
      </c>
      <c r="CC7" s="131">
        <f>IFERROR(CB7/BX7,"-")</f>
        <v>214.28571428571</v>
      </c>
      <c r="CD7" s="132">
        <v>1</v>
      </c>
      <c r="CE7" s="132"/>
      <c r="CF7" s="132"/>
      <c r="CG7" s="133">
        <v>8</v>
      </c>
      <c r="CH7" s="134">
        <f>IF(Q7=0,"",IF(CG7=0,"",(CG7/Q7)))</f>
        <v>0.13114754098361</v>
      </c>
      <c r="CI7" s="135">
        <v>1</v>
      </c>
      <c r="CJ7" s="136">
        <f>IFERROR(CI7/CG7,"-")</f>
        <v>0.125</v>
      </c>
      <c r="CK7" s="137">
        <v>503000</v>
      </c>
      <c r="CL7" s="138">
        <f>IFERROR(CK7/CG7,"-")</f>
        <v>62875</v>
      </c>
      <c r="CM7" s="139"/>
      <c r="CN7" s="139"/>
      <c r="CO7" s="139">
        <v>1</v>
      </c>
      <c r="CP7" s="140">
        <v>5</v>
      </c>
      <c r="CQ7" s="141">
        <v>529000</v>
      </c>
      <c r="CR7" s="141">
        <v>503000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4.232</v>
      </c>
      <c r="B10" s="39"/>
      <c r="C10" s="39"/>
      <c r="D10" s="39"/>
      <c r="E10" s="39"/>
      <c r="F10" s="39"/>
      <c r="G10" s="39"/>
      <c r="H10" s="40" t="s">
        <v>106</v>
      </c>
      <c r="I10" s="40"/>
      <c r="J10" s="40"/>
      <c r="K10" s="182">
        <f>SUM(K6:K9)</f>
        <v>125000</v>
      </c>
      <c r="L10" s="41">
        <f>SUM(L6:L9)</f>
        <v>250</v>
      </c>
      <c r="M10" s="41">
        <f>SUM(M6:M9)</f>
        <v>142</v>
      </c>
      <c r="N10" s="41">
        <f>SUM(N6:N9)</f>
        <v>316</v>
      </c>
      <c r="O10" s="41">
        <f>SUM(O6:O9)</f>
        <v>71</v>
      </c>
      <c r="P10" s="41">
        <f>SUM(P6:P9)</f>
        <v>2</v>
      </c>
      <c r="Q10" s="41">
        <f>SUM(Q6:Q9)</f>
        <v>73</v>
      </c>
      <c r="R10" s="42">
        <f>IFERROR(Q10/N10,"-")</f>
        <v>0.23101265822785</v>
      </c>
      <c r="S10" s="76">
        <f>SUM(S6:S9)</f>
        <v>15</v>
      </c>
      <c r="T10" s="76">
        <f>SUM(T6:T9)</f>
        <v>16</v>
      </c>
      <c r="U10" s="42">
        <f>IFERROR(S10/Q10,"-")</f>
        <v>0.20547945205479</v>
      </c>
      <c r="V10" s="43">
        <f>IFERROR(K10/Q10,"-")</f>
        <v>1712.3287671233</v>
      </c>
      <c r="W10" s="44">
        <f>SUM(W6:W9)</f>
        <v>5</v>
      </c>
      <c r="X10" s="42">
        <f>IFERROR(W10/Q10,"-")</f>
        <v>0.068493150684932</v>
      </c>
      <c r="Y10" s="182">
        <f>SUM(Y6:Y9)</f>
        <v>529000</v>
      </c>
      <c r="Z10" s="182">
        <f>IFERROR(Y10/Q10,"-")</f>
        <v>7246.5753424658</v>
      </c>
      <c r="AA10" s="182">
        <f>IFERROR(Y10/W10,"-")</f>
        <v>105800</v>
      </c>
      <c r="AB10" s="182">
        <f>Y10-K10</f>
        <v>404000</v>
      </c>
      <c r="AC10" s="45">
        <f>Y10/K10</f>
        <v>4.232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107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108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5.6809696763772</v>
      </c>
      <c r="B6" s="187" t="s">
        <v>109</v>
      </c>
      <c r="C6" s="187" t="s">
        <v>110</v>
      </c>
      <c r="D6" s="187"/>
      <c r="E6" s="187"/>
      <c r="F6" s="90" t="s">
        <v>111</v>
      </c>
      <c r="G6" s="90" t="s">
        <v>112</v>
      </c>
      <c r="H6" s="179">
        <v>1459786</v>
      </c>
      <c r="I6" s="79">
        <v>3100</v>
      </c>
      <c r="J6" s="79">
        <v>0</v>
      </c>
      <c r="K6" s="79">
        <v>39790</v>
      </c>
      <c r="L6" s="93">
        <v>768</v>
      </c>
      <c r="M6" s="80">
        <f>IFERROR(L6/K6,"-")</f>
        <v>0.019301331992963</v>
      </c>
      <c r="N6" s="79">
        <v>209</v>
      </c>
      <c r="O6" s="79">
        <v>272</v>
      </c>
      <c r="P6" s="80">
        <f>IFERROR(N6/(L6),"-")</f>
        <v>0.27213541666667</v>
      </c>
      <c r="Q6" s="81">
        <f>IFERROR(H6/SUM(L6:L6),"-")</f>
        <v>1900.7630208333</v>
      </c>
      <c r="R6" s="82">
        <v>143</v>
      </c>
      <c r="S6" s="80">
        <f>IF(L6=0,"-",R6/L6)</f>
        <v>0.18619791666667</v>
      </c>
      <c r="T6" s="184">
        <v>8293000</v>
      </c>
      <c r="U6" s="185">
        <f>IFERROR(T6/L6,"-")</f>
        <v>10798.177083333</v>
      </c>
      <c r="V6" s="185">
        <f>IFERROR(T6/R6,"-")</f>
        <v>57993.006993007</v>
      </c>
      <c r="W6" s="179">
        <f>SUM(T6:T6)-SUM(H6:H6)</f>
        <v>6833214</v>
      </c>
      <c r="X6" s="83">
        <f>SUM(T6:T6)/SUM(H6:H6)</f>
        <v>5.6809696763772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2</v>
      </c>
      <c r="AS6" s="107">
        <f>IF(L6=0,"",IF(AR6=0,"",(AR6/L6)))</f>
        <v>0.0026041666666667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15</v>
      </c>
      <c r="BB6" s="113">
        <f>IF(L6=0,"",IF(BA6=0,"",(BA6/L6)))</f>
        <v>0.01953125</v>
      </c>
      <c r="BC6" s="112">
        <v>2</v>
      </c>
      <c r="BD6" s="114">
        <f>IFERROR(BC6/BA6,"-")</f>
        <v>0.13333333333333</v>
      </c>
      <c r="BE6" s="115">
        <v>48000</v>
      </c>
      <c r="BF6" s="116">
        <f>IFERROR(BE6/BA6,"-")</f>
        <v>3200</v>
      </c>
      <c r="BG6" s="117">
        <v>1</v>
      </c>
      <c r="BH6" s="117"/>
      <c r="BI6" s="117">
        <v>1</v>
      </c>
      <c r="BJ6" s="119">
        <v>253</v>
      </c>
      <c r="BK6" s="120">
        <f>IF(L6=0,"",IF(BJ6=0,"",(BJ6/L6)))</f>
        <v>0.32942708333333</v>
      </c>
      <c r="BL6" s="121">
        <v>32</v>
      </c>
      <c r="BM6" s="122">
        <f>IFERROR(BL6/BJ6,"-")</f>
        <v>0.12648221343874</v>
      </c>
      <c r="BN6" s="123">
        <v>967000</v>
      </c>
      <c r="BO6" s="124">
        <f>IFERROR(BN6/BJ6,"-")</f>
        <v>3822.1343873518</v>
      </c>
      <c r="BP6" s="125">
        <v>18</v>
      </c>
      <c r="BQ6" s="125">
        <v>2</v>
      </c>
      <c r="BR6" s="125">
        <v>12</v>
      </c>
      <c r="BS6" s="126">
        <v>380</v>
      </c>
      <c r="BT6" s="127">
        <f>IF(L6=0,"",IF(BS6=0,"",(BS6/L6)))</f>
        <v>0.49479166666667</v>
      </c>
      <c r="BU6" s="128">
        <v>80</v>
      </c>
      <c r="BV6" s="129">
        <f>IFERROR(BU6/BS6,"-")</f>
        <v>0.21052631578947</v>
      </c>
      <c r="BW6" s="130">
        <v>4486000</v>
      </c>
      <c r="BX6" s="131">
        <f>IFERROR(BW6/BS6,"-")</f>
        <v>11805.263157895</v>
      </c>
      <c r="BY6" s="132">
        <v>33</v>
      </c>
      <c r="BZ6" s="132">
        <v>11</v>
      </c>
      <c r="CA6" s="132">
        <v>36</v>
      </c>
      <c r="CB6" s="133">
        <v>118</v>
      </c>
      <c r="CC6" s="134">
        <f>IF(L6=0,"",IF(CB6=0,"",(CB6/L6)))</f>
        <v>0.15364583333333</v>
      </c>
      <c r="CD6" s="135">
        <v>29</v>
      </c>
      <c r="CE6" s="136">
        <f>IFERROR(CD6/CB6,"-")</f>
        <v>0.24576271186441</v>
      </c>
      <c r="CF6" s="137">
        <v>2792000</v>
      </c>
      <c r="CG6" s="138">
        <f>IFERROR(CF6/CB6,"-")</f>
        <v>23661.016949153</v>
      </c>
      <c r="CH6" s="139">
        <v>7</v>
      </c>
      <c r="CI6" s="139">
        <v>6</v>
      </c>
      <c r="CJ6" s="139">
        <v>16</v>
      </c>
      <c r="CK6" s="140">
        <v>143</v>
      </c>
      <c r="CL6" s="141">
        <v>8293000</v>
      </c>
      <c r="CM6" s="141">
        <v>1768000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113</v>
      </c>
      <c r="C7" s="187" t="s">
        <v>110</v>
      </c>
      <c r="D7" s="187"/>
      <c r="E7" s="187"/>
      <c r="F7" s="90" t="s">
        <v>114</v>
      </c>
      <c r="G7" s="90" t="s">
        <v>112</v>
      </c>
      <c r="H7" s="179">
        <v>0</v>
      </c>
      <c r="I7" s="79">
        <v>1</v>
      </c>
      <c r="J7" s="79">
        <v>0</v>
      </c>
      <c r="K7" s="79">
        <v>4</v>
      </c>
      <c r="L7" s="93">
        <v>1</v>
      </c>
      <c r="M7" s="80">
        <f>IFERROR(L7/K7,"-")</f>
        <v>0.25</v>
      </c>
      <c r="N7" s="79">
        <v>1</v>
      </c>
      <c r="O7" s="79">
        <v>0</v>
      </c>
      <c r="P7" s="80">
        <f>IFERROR(N7/(L7),"-")</f>
        <v>1</v>
      </c>
      <c r="Q7" s="81">
        <f>IFERROR(H7/SUM(L7:L7),"-")</f>
        <v>0</v>
      </c>
      <c r="R7" s="82">
        <v>1</v>
      </c>
      <c r="S7" s="80">
        <f>IF(L7=0,"-",R7/L7)</f>
        <v>1</v>
      </c>
      <c r="T7" s="184">
        <v>33000</v>
      </c>
      <c r="U7" s="185">
        <f>IFERROR(T7/L7,"-")</f>
        <v>33000</v>
      </c>
      <c r="V7" s="185">
        <f>IFERROR(T7/R7,"-")</f>
        <v>33000</v>
      </c>
      <c r="W7" s="179">
        <f>SUM(T7:T7)-SUM(H7:H7)</f>
        <v>33000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>
        <f>IF(L7=0,"",IF(BA7=0,"",(BA7/L7)))</f>
        <v>0</v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>
        <v>1</v>
      </c>
      <c r="BK7" s="120">
        <f>IF(L7=0,"",IF(BJ7=0,"",(BJ7/L7)))</f>
        <v>1</v>
      </c>
      <c r="BL7" s="121">
        <v>1</v>
      </c>
      <c r="BM7" s="122">
        <f>IFERROR(BL7/BJ7,"-")</f>
        <v>1</v>
      </c>
      <c r="BN7" s="123">
        <v>33000</v>
      </c>
      <c r="BO7" s="124">
        <f>IFERROR(BN7/BJ7,"-")</f>
        <v>33000</v>
      </c>
      <c r="BP7" s="125"/>
      <c r="BQ7" s="125"/>
      <c r="BR7" s="125">
        <v>1</v>
      </c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1</v>
      </c>
      <c r="CL7" s="141">
        <v>33000</v>
      </c>
      <c r="CM7" s="141">
        <v>33000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115</v>
      </c>
      <c r="G10" s="40"/>
      <c r="H10" s="182"/>
      <c r="I10" s="41">
        <f>SUM(I6:I9)</f>
        <v>3101</v>
      </c>
      <c r="J10" s="41">
        <f>SUM(J6:J9)</f>
        <v>0</v>
      </c>
      <c r="K10" s="41">
        <f>SUM(K6:K9)</f>
        <v>39794</v>
      </c>
      <c r="L10" s="41">
        <f>SUM(L6:L9)</f>
        <v>769</v>
      </c>
      <c r="M10" s="42">
        <f>IFERROR(L10/K10,"-")</f>
        <v>0.019324521284616</v>
      </c>
      <c r="N10" s="76">
        <f>SUM(N6:N9)</f>
        <v>210</v>
      </c>
      <c r="O10" s="76">
        <f>SUM(O6:O9)</f>
        <v>272</v>
      </c>
      <c r="P10" s="42">
        <f>IFERROR(N10/L10,"-")</f>
        <v>0.27308192457737</v>
      </c>
      <c r="Q10" s="43">
        <f>IFERROR(H10/L10,"-")</f>
        <v>0</v>
      </c>
      <c r="R10" s="44">
        <f>SUM(R6:R9)</f>
        <v>144</v>
      </c>
      <c r="S10" s="42">
        <f>IFERROR(R10/L10,"-")</f>
        <v>0.18725617685306</v>
      </c>
      <c r="T10" s="182">
        <f>SUM(T6:T9)</f>
        <v>8326000</v>
      </c>
      <c r="U10" s="182">
        <f>IFERROR(T10/L10,"-")</f>
        <v>10827.048114434</v>
      </c>
      <c r="V10" s="182">
        <f>IFERROR(T10/R10,"-")</f>
        <v>57819.444444444</v>
      </c>
      <c r="W10" s="182">
        <f>T10-H10</f>
        <v>8326000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